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" yWindow="-12" windowWidth="12576" windowHeight="11760" tabRatio="927" firstSheet="11" activeTab="13"/>
  </bookViews>
  <sheets>
    <sheet name="Seznam" sheetId="74" state="hidden" r:id="rId1"/>
    <sheet name="Z1" sheetId="86" state="hidden" r:id="rId2"/>
    <sheet name="Z2" sheetId="123" state="hidden" r:id="rId3"/>
    <sheet name="Z3A" sheetId="89" state="hidden" r:id="rId4"/>
    <sheet name="Z3B" sheetId="126" state="hidden" r:id="rId5"/>
    <sheet name="Z4" sheetId="128" state="hidden" r:id="rId6"/>
    <sheet name="Z5" sheetId="132" state="hidden" r:id="rId7"/>
    <sheet name="Z6" sheetId="116" state="hidden" r:id="rId8"/>
    <sheet name="Z7" sheetId="135" state="hidden" r:id="rId9"/>
    <sheet name="Z8" sheetId="139" state="hidden" r:id="rId10"/>
    <sheet name="Z9" sheetId="138" state="hidden" r:id="rId11"/>
    <sheet name="V3A" sheetId="94" r:id="rId12"/>
    <sheet name="V3B" sheetId="127" r:id="rId13"/>
    <sheet name="V6+7" sheetId="136" r:id="rId14"/>
    <sheet name="V8" sheetId="140" r:id="rId15"/>
    <sheet name="V9" sheetId="141" r:id="rId16"/>
    <sheet name="Popis" sheetId="82" state="hidden" r:id="rId17"/>
    <sheet name="Jména" sheetId="84" state="hidden" r:id="rId18"/>
    <sheet name="Příjmení" sheetId="83" state="hidden" r:id="rId19"/>
    <sheet name="S1" sheetId="96" state="hidden" r:id="rId20"/>
    <sheet name="S2" sheetId="122" state="hidden" r:id="rId21"/>
    <sheet name="S3A" sheetId="97" state="hidden" r:id="rId22"/>
    <sheet name="S3B" sheetId="125" state="hidden" r:id="rId23"/>
    <sheet name="S4" sheetId="129" state="hidden" r:id="rId24"/>
    <sheet name="S5" sheetId="131" state="hidden" r:id="rId25"/>
    <sheet name="S6+7" sheetId="134" state="hidden" r:id="rId26"/>
    <sheet name="S8+9" sheetId="137" state="hidden" r:id="rId27"/>
  </sheets>
  <definedNames>
    <definedName name="__kat1">Popis!$C$6</definedName>
    <definedName name="__kat10">Popis!$C$15</definedName>
    <definedName name="__kat11">Popis!#REF!</definedName>
    <definedName name="__kat2">Popis!$C$7</definedName>
    <definedName name="__kat3">Popis!$C$8</definedName>
    <definedName name="__kat4">Popis!$C$9</definedName>
    <definedName name="__kat5">Popis!$C$10</definedName>
    <definedName name="__kat6">Popis!$C$11</definedName>
    <definedName name="__kat7">Popis!$C$12</definedName>
    <definedName name="__kat8">Popis!$C$13</definedName>
    <definedName name="__kat9">Popis!$C$14</definedName>
    <definedName name="_xlnm._FilterDatabase" localSheetId="17" hidden="1">Jména!$A$2:$B$116</definedName>
    <definedName name="_xlnm._FilterDatabase" localSheetId="0" hidden="1">Seznam!$A$1:$K$165</definedName>
    <definedName name="_kat1">Popis!$C$6</definedName>
    <definedName name="_kat10">Popis!$C$15</definedName>
    <definedName name="_kat11">Popis!#REF!</definedName>
    <definedName name="_kat2">Popis!$C$7</definedName>
    <definedName name="_kat3">Popis!$C$8</definedName>
    <definedName name="_kat4">Popis!$C$9</definedName>
    <definedName name="_kat5">Popis!$C$10</definedName>
    <definedName name="_kat6">Popis!$C$11</definedName>
    <definedName name="_kat7">Popis!$C$12</definedName>
    <definedName name="_kat8">Popis!$C$13</definedName>
    <definedName name="_kat9">Popis!$C$14</definedName>
    <definedName name="Datum">Popis!$C$3</definedName>
    <definedName name="K11S2">Popis!#REF!</definedName>
    <definedName name="Kat10S1">Popis!$E$15</definedName>
    <definedName name="Kat10S2">Popis!$F$15</definedName>
    <definedName name="Kat10S3">Popis!$G$15</definedName>
    <definedName name="Kat10S4">Popis!$H$15</definedName>
    <definedName name="Kat11S1">Popis!#REF!</definedName>
    <definedName name="Kat11S2">Popis!#REF!</definedName>
    <definedName name="Kat11S3">Popis!#REF!</definedName>
    <definedName name="Kat11S4">Popis!#REF!</definedName>
    <definedName name="Kat1S1">Popis!$E$6</definedName>
    <definedName name="Kat1S2">Popis!$F$6</definedName>
    <definedName name="Kat1S3">Popis!$G$6</definedName>
    <definedName name="Kat1S4">Popis!$H$6</definedName>
    <definedName name="Kat2S1">Popis!$E$7</definedName>
    <definedName name="Kat2S2">Popis!$F$7</definedName>
    <definedName name="Kat2S3">Popis!$G$7</definedName>
    <definedName name="Kat2S4">Popis!$H$7</definedName>
    <definedName name="Kat3S1">Popis!$E$8</definedName>
    <definedName name="Kat3S2">Popis!$F$8</definedName>
    <definedName name="Kat3S3">Popis!$G$8</definedName>
    <definedName name="Kat3S4">Popis!$H$8</definedName>
    <definedName name="Kat4S1">Popis!$E$9</definedName>
    <definedName name="Kat4S2">Popis!$F$9</definedName>
    <definedName name="Kat4S3">Popis!$G$9</definedName>
    <definedName name="Kat4S4">Popis!$H$9</definedName>
    <definedName name="Kat5S1">Popis!$E$10</definedName>
    <definedName name="Kat5S2">Popis!$F$10</definedName>
    <definedName name="Kat5S3">Popis!$G$10</definedName>
    <definedName name="Kat5S4">Popis!$H$10</definedName>
    <definedName name="Kat5S5">Popis!$E$10</definedName>
    <definedName name="Kat6S1">Popis!$E$11</definedName>
    <definedName name="Kat6S2">Popis!$F$11</definedName>
    <definedName name="Kat6S3">Popis!$G$11</definedName>
    <definedName name="Kat6S4">Popis!$H$11</definedName>
    <definedName name="Kat7S1">Popis!$E$12</definedName>
    <definedName name="Kat7S2">Popis!$F$12</definedName>
    <definedName name="Kat7S3">Popis!$G$12</definedName>
    <definedName name="Kat7S4">Popis!$H$12</definedName>
    <definedName name="Kat8S1">Popis!$E$13</definedName>
    <definedName name="Kat8S2">Popis!$F$13</definedName>
    <definedName name="Kat8S3">Popis!$G$13</definedName>
    <definedName name="Kat8S4">Popis!$H$13</definedName>
    <definedName name="Kat9S1">Popis!$E$14</definedName>
    <definedName name="Kat9S2">Popis!$F$14</definedName>
    <definedName name="Kat9S3">Popis!$G$14</definedName>
    <definedName name="Kat9S4">Popis!$H$14</definedName>
    <definedName name="KatS1">Popis!$E$6</definedName>
    <definedName name="Místo">Popis!$C$2</definedName>
    <definedName name="Název">Popis!$C$1</definedName>
    <definedName name="_xlnm.Print_Area" localSheetId="11">V3A!$1:$1048576</definedName>
    <definedName name="_xlnm.Print_Area" localSheetId="12">V3B!$1:$1048576</definedName>
    <definedName name="_xlnm.Print_Area" localSheetId="13">'V6+7'!$1:$1048576</definedName>
    <definedName name="_xlnm.Print_Area" localSheetId="14">'V8'!$1:$1048576</definedName>
    <definedName name="_xlnm.Print_Area" localSheetId="15">'V9'!$1:$1048576</definedName>
    <definedName name="PocetKat1">Popis!$D$6</definedName>
    <definedName name="PocetKat10">Popis!#REF!</definedName>
    <definedName name="PocetKat2">Popis!$D$7</definedName>
    <definedName name="PocetKat3">Popis!$D$8</definedName>
    <definedName name="PocetKat4">Popis!$D$9</definedName>
    <definedName name="PocetKat5">Popis!$D$10</definedName>
    <definedName name="PocetKat6">Popis!$D$11</definedName>
    <definedName name="PocetKat7">Popis!$D$12</definedName>
    <definedName name="PocetKat8">Popis!$D$13</definedName>
    <definedName name="PocetKat9">Popis!$D$14</definedName>
  </definedNames>
  <calcPr calcId="145621"/>
</workbook>
</file>

<file path=xl/calcChain.xml><?xml version="1.0" encoding="utf-8"?>
<calcChain xmlns="http://schemas.openxmlformats.org/spreadsheetml/2006/main">
  <c r="J10" i="127" l="1"/>
  <c r="K9" i="132"/>
  <c r="X9" i="132" s="1"/>
  <c r="P9" i="132"/>
  <c r="Y9" i="132"/>
  <c r="Z9" i="132"/>
  <c r="R9" i="132"/>
  <c r="G30" i="132"/>
  <c r="F32" i="132" s="1"/>
  <c r="W32" i="132" s="1"/>
  <c r="K32" i="132"/>
  <c r="X32" i="132" s="1"/>
  <c r="P32" i="132"/>
  <c r="Y32" i="132" s="1"/>
  <c r="Z32" i="132"/>
  <c r="R32" i="132"/>
  <c r="AA32" i="132" s="1"/>
  <c r="K10" i="132"/>
  <c r="X10" i="132" s="1"/>
  <c r="P10" i="132"/>
  <c r="Y10" i="132" s="1"/>
  <c r="Z10" i="132"/>
  <c r="R10" i="132"/>
  <c r="AA10" i="132" s="1"/>
  <c r="K33" i="132"/>
  <c r="P33" i="132"/>
  <c r="Y33" i="132"/>
  <c r="Z33" i="132"/>
  <c r="K11" i="132"/>
  <c r="P11" i="132"/>
  <c r="Y11" i="132" s="1"/>
  <c r="Z11" i="132"/>
  <c r="F34" i="132"/>
  <c r="W34" i="132" s="1"/>
  <c r="K34" i="132"/>
  <c r="X34" i="132" s="1"/>
  <c r="P34" i="132"/>
  <c r="Y34" i="132"/>
  <c r="Z34" i="132"/>
  <c r="K12" i="132"/>
  <c r="X12" i="132" s="1"/>
  <c r="P12" i="132"/>
  <c r="Y12" i="132"/>
  <c r="Z12" i="132"/>
  <c r="F35" i="132"/>
  <c r="W35" i="132" s="1"/>
  <c r="K35" i="132"/>
  <c r="X35" i="132" s="1"/>
  <c r="P35" i="132"/>
  <c r="Y35" i="132" s="1"/>
  <c r="Z35" i="132"/>
  <c r="K13" i="132"/>
  <c r="X13" i="132" s="1"/>
  <c r="P13" i="132"/>
  <c r="Y13" i="132" s="1"/>
  <c r="Z13" i="132"/>
  <c r="R13" i="132"/>
  <c r="F36" i="132"/>
  <c r="W36" i="132" s="1"/>
  <c r="K36" i="132"/>
  <c r="X36" i="132" s="1"/>
  <c r="P36" i="132"/>
  <c r="Y36" i="132" s="1"/>
  <c r="Z36" i="132"/>
  <c r="R36" i="132"/>
  <c r="AA36" i="132" s="1"/>
  <c r="K14" i="132"/>
  <c r="X14" i="132" s="1"/>
  <c r="P14" i="132"/>
  <c r="Y14" i="132" s="1"/>
  <c r="Z14" i="132"/>
  <c r="R14" i="132"/>
  <c r="AA14" i="132" s="1"/>
  <c r="F37" i="132"/>
  <c r="W37" i="132" s="1"/>
  <c r="K37" i="132"/>
  <c r="P37" i="132"/>
  <c r="Y37" i="132" s="1"/>
  <c r="Z37" i="132"/>
  <c r="K15" i="132"/>
  <c r="P15" i="132"/>
  <c r="Y15" i="132" s="1"/>
  <c r="Z15" i="132"/>
  <c r="F38" i="132"/>
  <c r="W38" i="132" s="1"/>
  <c r="K38" i="132"/>
  <c r="X38" i="132" s="1"/>
  <c r="P38" i="132"/>
  <c r="Y38" i="132"/>
  <c r="Z38" i="132"/>
  <c r="K16" i="132"/>
  <c r="X16" i="132" s="1"/>
  <c r="P16" i="132"/>
  <c r="Y16" i="132"/>
  <c r="Z16" i="132"/>
  <c r="F39" i="132"/>
  <c r="W39" i="132" s="1"/>
  <c r="K39" i="132"/>
  <c r="X39" i="132" s="1"/>
  <c r="P39" i="132"/>
  <c r="Y39" i="132" s="1"/>
  <c r="Z39" i="132"/>
  <c r="R39" i="132"/>
  <c r="AA39" i="132" s="1"/>
  <c r="K17" i="132"/>
  <c r="X17" i="132" s="1"/>
  <c r="P17" i="132"/>
  <c r="Z17" i="132"/>
  <c r="F40" i="132"/>
  <c r="W40" i="132" s="1"/>
  <c r="K40" i="132"/>
  <c r="X40" i="132" s="1"/>
  <c r="P40" i="132"/>
  <c r="Y40" i="132" s="1"/>
  <c r="Z40" i="132"/>
  <c r="R40" i="132"/>
  <c r="AA40" i="132" s="1"/>
  <c r="K18" i="132"/>
  <c r="X18" i="132" s="1"/>
  <c r="P18" i="132"/>
  <c r="Y18" i="132" s="1"/>
  <c r="Z18" i="132"/>
  <c r="R18" i="132"/>
  <c r="AA18" i="132" s="1"/>
  <c r="F41" i="132"/>
  <c r="W41" i="132" s="1"/>
  <c r="K41" i="132"/>
  <c r="P41" i="132"/>
  <c r="Y41" i="132" s="1"/>
  <c r="Z41" i="132"/>
  <c r="K19" i="132"/>
  <c r="P19" i="132"/>
  <c r="Y19" i="132" s="1"/>
  <c r="Z19" i="132"/>
  <c r="F42" i="132"/>
  <c r="W42" i="132" s="1"/>
  <c r="K42" i="132"/>
  <c r="X42" i="132" s="1"/>
  <c r="P42" i="132"/>
  <c r="Y42" i="132"/>
  <c r="Z42" i="132"/>
  <c r="K20" i="132"/>
  <c r="X20" i="132" s="1"/>
  <c r="P20" i="132"/>
  <c r="Y20" i="132"/>
  <c r="Z20" i="132"/>
  <c r="F43" i="132"/>
  <c r="W43" i="132" s="1"/>
  <c r="K43" i="132"/>
  <c r="X43" i="132" s="1"/>
  <c r="P43" i="132"/>
  <c r="Z43" i="132"/>
  <c r="K21" i="132"/>
  <c r="X21" i="132" s="1"/>
  <c r="P21" i="132"/>
  <c r="Y21" i="132" s="1"/>
  <c r="Z21" i="132"/>
  <c r="R21" i="132"/>
  <c r="F44" i="132"/>
  <c r="W44" i="132" s="1"/>
  <c r="K44" i="132"/>
  <c r="X44" i="132" s="1"/>
  <c r="P44" i="132"/>
  <c r="Y44" i="132"/>
  <c r="Z44" i="132"/>
  <c r="R44" i="132"/>
  <c r="AA44" i="132" s="1"/>
  <c r="K22" i="132"/>
  <c r="X22" i="132"/>
  <c r="P22" i="132"/>
  <c r="Y22" i="132" s="1"/>
  <c r="Z22" i="132"/>
  <c r="R22" i="132"/>
  <c r="AA22" i="132"/>
  <c r="F45" i="132"/>
  <c r="W45" i="132" s="1"/>
  <c r="K45" i="132"/>
  <c r="X45" i="132" s="1"/>
  <c r="P45" i="132"/>
  <c r="Y45" i="132"/>
  <c r="Z45" i="132"/>
  <c r="R45" i="132"/>
  <c r="K23" i="132"/>
  <c r="X23" i="132"/>
  <c r="P23" i="132"/>
  <c r="Y23" i="132"/>
  <c r="Z23" i="132"/>
  <c r="R23" i="132"/>
  <c r="AA23" i="132"/>
  <c r="F46" i="132"/>
  <c r="W46" i="132" s="1"/>
  <c r="K46" i="132"/>
  <c r="X46" i="132"/>
  <c r="P46" i="132"/>
  <c r="Y46" i="132" s="1"/>
  <c r="Z46" i="132"/>
  <c r="K24" i="132"/>
  <c r="X24" i="132" s="1"/>
  <c r="P24" i="132"/>
  <c r="Y24" i="132" s="1"/>
  <c r="Z24" i="132"/>
  <c r="F47" i="132"/>
  <c r="W47" i="132" s="1"/>
  <c r="K47" i="132"/>
  <c r="X47" i="132"/>
  <c r="P47" i="132"/>
  <c r="Y47" i="132" s="1"/>
  <c r="Z47" i="132"/>
  <c r="K25" i="132"/>
  <c r="X25" i="132" s="1"/>
  <c r="P25" i="132"/>
  <c r="Y25" i="132" s="1"/>
  <c r="Z25" i="132"/>
  <c r="F48" i="132"/>
  <c r="W48" i="132" s="1"/>
  <c r="K48" i="132"/>
  <c r="X48" i="132" s="1"/>
  <c r="P48" i="132"/>
  <c r="Y48" i="132" s="1"/>
  <c r="Z48" i="132"/>
  <c r="K26" i="132"/>
  <c r="X26" i="132" s="1"/>
  <c r="P26" i="132"/>
  <c r="Z26" i="132"/>
  <c r="F49" i="132"/>
  <c r="W49" i="132" s="1"/>
  <c r="K49" i="132"/>
  <c r="X49" i="132" s="1"/>
  <c r="P49" i="132"/>
  <c r="Y49" i="132" s="1"/>
  <c r="Z49" i="132"/>
  <c r="K27" i="132"/>
  <c r="X27" i="132" s="1"/>
  <c r="P27" i="132"/>
  <c r="Y27" i="132" s="1"/>
  <c r="Z27" i="132"/>
  <c r="F50" i="132"/>
  <c r="W50" i="132" s="1"/>
  <c r="K50" i="132"/>
  <c r="X50" i="132"/>
  <c r="P50" i="132"/>
  <c r="Y50" i="132" s="1"/>
  <c r="Z50" i="132"/>
  <c r="O62" i="128"/>
  <c r="K9" i="128"/>
  <c r="P9" i="128"/>
  <c r="Y9" i="128"/>
  <c r="Z9" i="128"/>
  <c r="G36" i="128"/>
  <c r="F38" i="128" s="1"/>
  <c r="W38" i="128" s="1"/>
  <c r="K38" i="128"/>
  <c r="X38" i="128" s="1"/>
  <c r="P38" i="128"/>
  <c r="Y38" i="128"/>
  <c r="Z38" i="128"/>
  <c r="R38" i="128"/>
  <c r="AA38" i="128" s="1"/>
  <c r="K10" i="128"/>
  <c r="X10" i="128" s="1"/>
  <c r="P10" i="128"/>
  <c r="Y10" i="128"/>
  <c r="Z10" i="128"/>
  <c r="R10" i="128"/>
  <c r="S39" i="128" s="1"/>
  <c r="AB39" i="128" s="1"/>
  <c r="K39" i="128"/>
  <c r="X39" i="128"/>
  <c r="P39" i="128"/>
  <c r="Y39" i="128"/>
  <c r="Z39" i="128"/>
  <c r="R39" i="128"/>
  <c r="AA39" i="128"/>
  <c r="K11" i="128"/>
  <c r="X11" i="128"/>
  <c r="P11" i="128"/>
  <c r="Y11" i="128"/>
  <c r="Z11" i="128"/>
  <c r="R11" i="128"/>
  <c r="AA11" i="128"/>
  <c r="K40" i="128"/>
  <c r="X40" i="128" s="1"/>
  <c r="P40" i="128"/>
  <c r="Z40" i="128"/>
  <c r="K12" i="128"/>
  <c r="X12" i="128" s="1"/>
  <c r="P12" i="128"/>
  <c r="Z12" i="128"/>
  <c r="K41" i="128"/>
  <c r="X41" i="128" s="1"/>
  <c r="P41" i="128"/>
  <c r="Y41" i="128" s="1"/>
  <c r="Z41" i="128"/>
  <c r="K13" i="128"/>
  <c r="X13" i="128"/>
  <c r="P13" i="128"/>
  <c r="Y13" i="128" s="1"/>
  <c r="Z13" i="128"/>
  <c r="K42" i="128"/>
  <c r="X42" i="128" s="1"/>
  <c r="P42" i="128"/>
  <c r="Z42" i="128"/>
  <c r="K14" i="128"/>
  <c r="X14" i="128" s="1"/>
  <c r="P14" i="128"/>
  <c r="Z14" i="128"/>
  <c r="K43" i="128"/>
  <c r="X43" i="128" s="1"/>
  <c r="P43" i="128"/>
  <c r="Y43" i="128"/>
  <c r="Z43" i="128"/>
  <c r="R43" i="128"/>
  <c r="AA43" i="128" s="1"/>
  <c r="K15" i="128"/>
  <c r="X15" i="128" s="1"/>
  <c r="P15" i="128"/>
  <c r="Y15" i="128"/>
  <c r="Z15" i="128"/>
  <c r="R15" i="128"/>
  <c r="K44" i="128"/>
  <c r="X44" i="128"/>
  <c r="P44" i="128"/>
  <c r="Y44" i="128" s="1"/>
  <c r="Z44" i="128"/>
  <c r="K16" i="128"/>
  <c r="X16" i="128"/>
  <c r="P16" i="128"/>
  <c r="Y16" i="128" s="1"/>
  <c r="Z16" i="128"/>
  <c r="K45" i="128"/>
  <c r="X45" i="128" s="1"/>
  <c r="P45" i="128"/>
  <c r="Y45" i="128" s="1"/>
  <c r="Z45" i="128"/>
  <c r="K17" i="128"/>
  <c r="X17" i="128" s="1"/>
  <c r="P17" i="128"/>
  <c r="Y17" i="128" s="1"/>
  <c r="Z17" i="128"/>
  <c r="K46" i="128"/>
  <c r="X46" i="128" s="1"/>
  <c r="P46" i="128"/>
  <c r="Z46" i="128"/>
  <c r="K18" i="128"/>
  <c r="X18" i="128" s="1"/>
  <c r="P18" i="128"/>
  <c r="Z18" i="128"/>
  <c r="K47" i="128"/>
  <c r="X47" i="128" s="1"/>
  <c r="P47" i="128"/>
  <c r="Y47" i="128"/>
  <c r="Z47" i="128"/>
  <c r="R47" i="128"/>
  <c r="AA47" i="128" s="1"/>
  <c r="K19" i="128"/>
  <c r="X19" i="128" s="1"/>
  <c r="P19" i="128"/>
  <c r="Y19" i="128"/>
  <c r="Z19" i="128"/>
  <c r="R19" i="128"/>
  <c r="K48" i="128"/>
  <c r="X48" i="128"/>
  <c r="P48" i="128"/>
  <c r="Y48" i="128" s="1"/>
  <c r="Z48" i="128"/>
  <c r="K20" i="128"/>
  <c r="X20" i="128"/>
  <c r="P20" i="128"/>
  <c r="Y20" i="128" s="1"/>
  <c r="Z20" i="128"/>
  <c r="K49" i="128"/>
  <c r="X49" i="128" s="1"/>
  <c r="P49" i="128"/>
  <c r="Y49" i="128" s="1"/>
  <c r="Z49" i="128"/>
  <c r="K21" i="128"/>
  <c r="X21" i="128" s="1"/>
  <c r="P21" i="128"/>
  <c r="Z21" i="128"/>
  <c r="F50" i="128"/>
  <c r="W50" i="128" s="1"/>
  <c r="K50" i="128"/>
  <c r="X50" i="128" s="1"/>
  <c r="P50" i="128"/>
  <c r="Z50" i="128"/>
  <c r="K22" i="128"/>
  <c r="X22" i="128" s="1"/>
  <c r="P22" i="128"/>
  <c r="Y22" i="128"/>
  <c r="Z22" i="128"/>
  <c r="R22" i="128"/>
  <c r="K51" i="128"/>
  <c r="X51" i="128"/>
  <c r="P51" i="128"/>
  <c r="Y51" i="128" s="1"/>
  <c r="Z51" i="128"/>
  <c r="K23" i="128"/>
  <c r="X23" i="128" s="1"/>
  <c r="P23" i="128"/>
  <c r="Y23" i="128" s="1"/>
  <c r="Z23" i="128"/>
  <c r="F52" i="128"/>
  <c r="W52" i="128" s="1"/>
  <c r="K52" i="128"/>
  <c r="X52" i="128" s="1"/>
  <c r="P52" i="128"/>
  <c r="Z52" i="128"/>
  <c r="K24" i="128"/>
  <c r="X24" i="128" s="1"/>
  <c r="P24" i="128"/>
  <c r="Y24" i="128" s="1"/>
  <c r="Z24" i="128"/>
  <c r="K53" i="128"/>
  <c r="X53" i="128"/>
  <c r="P53" i="128"/>
  <c r="Y53" i="128"/>
  <c r="Z53" i="128"/>
  <c r="R53" i="128"/>
  <c r="AA53" i="128" s="1"/>
  <c r="K25" i="128"/>
  <c r="X25" i="128"/>
  <c r="P25" i="128"/>
  <c r="Y25" i="128" s="1"/>
  <c r="Z25" i="128"/>
  <c r="F54" i="128"/>
  <c r="W54" i="128" s="1"/>
  <c r="K54" i="128"/>
  <c r="X54" i="128"/>
  <c r="P54" i="128"/>
  <c r="Z54" i="128"/>
  <c r="K26" i="128"/>
  <c r="X26" i="128" s="1"/>
  <c r="P26" i="128"/>
  <c r="Y26" i="128" s="1"/>
  <c r="Z26" i="128"/>
  <c r="R26" i="128"/>
  <c r="AA26" i="128" s="1"/>
  <c r="K55" i="128"/>
  <c r="X55" i="128"/>
  <c r="P55" i="128"/>
  <c r="Y55" i="128" s="1"/>
  <c r="Z55" i="128"/>
  <c r="K27" i="128"/>
  <c r="R27" i="128" s="1"/>
  <c r="X27" i="128"/>
  <c r="P27" i="128"/>
  <c r="Y27" i="128"/>
  <c r="Z27" i="128"/>
  <c r="F56" i="128"/>
  <c r="W56" i="128" s="1"/>
  <c r="K56" i="128"/>
  <c r="X56" i="128"/>
  <c r="P56" i="128"/>
  <c r="Y56" i="128" s="1"/>
  <c r="Z56" i="128"/>
  <c r="K28" i="128"/>
  <c r="X28" i="128" s="1"/>
  <c r="P28" i="128"/>
  <c r="Y28" i="128" s="1"/>
  <c r="Z28" i="128"/>
  <c r="K57" i="128"/>
  <c r="X57" i="128" s="1"/>
  <c r="P57" i="128"/>
  <c r="Y57" i="128"/>
  <c r="Z57" i="128"/>
  <c r="R57" i="128"/>
  <c r="AA57" i="128" s="1"/>
  <c r="K29" i="128"/>
  <c r="X29" i="128"/>
  <c r="P29" i="128"/>
  <c r="Y29" i="128"/>
  <c r="Z29" i="128"/>
  <c r="R29" i="128"/>
  <c r="S58" i="128" s="1"/>
  <c r="AB58" i="128" s="1"/>
  <c r="AA29" i="128"/>
  <c r="F58" i="128"/>
  <c r="W58" i="128" s="1"/>
  <c r="K58" i="128"/>
  <c r="X58" i="128"/>
  <c r="P58" i="128"/>
  <c r="Y58" i="128"/>
  <c r="Z58" i="128"/>
  <c r="R58" i="128"/>
  <c r="AA58" i="128"/>
  <c r="K30" i="128"/>
  <c r="X30" i="128"/>
  <c r="P30" i="128"/>
  <c r="Y30" i="128" s="1"/>
  <c r="Z30" i="128"/>
  <c r="K59" i="128"/>
  <c r="X59" i="128" s="1"/>
  <c r="P59" i="128"/>
  <c r="Y59" i="128" s="1"/>
  <c r="Z59" i="128"/>
  <c r="K31" i="128"/>
  <c r="X31" i="128" s="1"/>
  <c r="P31" i="128"/>
  <c r="Y31" i="128"/>
  <c r="Z31" i="128"/>
  <c r="R31" i="128"/>
  <c r="AA31" i="128" s="1"/>
  <c r="F60" i="128"/>
  <c r="W60" i="128" s="1"/>
  <c r="K60" i="128"/>
  <c r="X60" i="128" s="1"/>
  <c r="P60" i="128"/>
  <c r="Y60" i="128"/>
  <c r="Z60" i="128"/>
  <c r="R60" i="128"/>
  <c r="AA60" i="128" s="1"/>
  <c r="K32" i="128"/>
  <c r="X32" i="128"/>
  <c r="P32" i="128"/>
  <c r="Y32" i="128"/>
  <c r="Z32" i="128"/>
  <c r="R32" i="128"/>
  <c r="AA32" i="128"/>
  <c r="K61" i="128"/>
  <c r="X61" i="128"/>
  <c r="P61" i="128"/>
  <c r="Y61" i="128" s="1"/>
  <c r="Z61" i="128"/>
  <c r="K33" i="128"/>
  <c r="X33" i="128"/>
  <c r="P33" i="128"/>
  <c r="Y33" i="128" s="1"/>
  <c r="Z33" i="128"/>
  <c r="K62" i="128"/>
  <c r="X62" i="128" s="1"/>
  <c r="Z62" i="128"/>
  <c r="AA30" i="123"/>
  <c r="AA14" i="86"/>
  <c r="K14" i="86"/>
  <c r="P14" i="86"/>
  <c r="R14" i="86" s="1"/>
  <c r="P10" i="86"/>
  <c r="P11" i="86"/>
  <c r="P12" i="86"/>
  <c r="P13" i="86"/>
  <c r="P15" i="86"/>
  <c r="Z15" i="86"/>
  <c r="K10" i="86"/>
  <c r="R10" i="86" s="1"/>
  <c r="K11" i="86"/>
  <c r="R11" i="86"/>
  <c r="K12" i="86"/>
  <c r="R12" i="86" s="1"/>
  <c r="K13" i="86"/>
  <c r="K15" i="86"/>
  <c r="R15" i="86" s="1"/>
  <c r="K19" i="86"/>
  <c r="K23" i="86"/>
  <c r="A27" i="139"/>
  <c r="B27" i="139"/>
  <c r="C27" i="139"/>
  <c r="D27" i="139"/>
  <c r="E27" i="139"/>
  <c r="A28" i="139"/>
  <c r="B28" i="139"/>
  <c r="C28" i="139"/>
  <c r="D28" i="139"/>
  <c r="E28" i="139"/>
  <c r="A29" i="139"/>
  <c r="B29" i="139"/>
  <c r="C29" i="139"/>
  <c r="D29" i="139"/>
  <c r="E29" i="139"/>
  <c r="A30" i="139"/>
  <c r="B30" i="139"/>
  <c r="C30" i="139"/>
  <c r="D30" i="139"/>
  <c r="E30" i="139"/>
  <c r="A31" i="139"/>
  <c r="B31" i="139"/>
  <c r="C31" i="139"/>
  <c r="D31" i="139"/>
  <c r="E31" i="139"/>
  <c r="A32" i="139"/>
  <c r="B32" i="139"/>
  <c r="C32" i="139"/>
  <c r="D32" i="139"/>
  <c r="E32" i="139"/>
  <c r="A33" i="139"/>
  <c r="B33" i="139"/>
  <c r="C33" i="139"/>
  <c r="D33" i="139"/>
  <c r="E33" i="139"/>
  <c r="A34" i="139"/>
  <c r="B34" i="139"/>
  <c r="C34" i="139"/>
  <c r="D34" i="139"/>
  <c r="E34" i="139"/>
  <c r="A35" i="139"/>
  <c r="B35" i="139"/>
  <c r="C35" i="139"/>
  <c r="D35" i="139"/>
  <c r="E35" i="139"/>
  <c r="A36" i="139"/>
  <c r="B36" i="139"/>
  <c r="C36" i="139"/>
  <c r="D36" i="139"/>
  <c r="E36" i="139"/>
  <c r="A37" i="139"/>
  <c r="B37" i="139"/>
  <c r="C37" i="139"/>
  <c r="D37" i="139"/>
  <c r="E37" i="139"/>
  <c r="A38" i="139"/>
  <c r="B38" i="139"/>
  <c r="C38" i="139"/>
  <c r="D38" i="139"/>
  <c r="E38" i="139"/>
  <c r="A39" i="139"/>
  <c r="B39" i="139"/>
  <c r="C39" i="139"/>
  <c r="D39" i="139"/>
  <c r="E39" i="139"/>
  <c r="A40" i="139"/>
  <c r="B40" i="139"/>
  <c r="C40" i="139"/>
  <c r="D40" i="139"/>
  <c r="E40" i="139"/>
  <c r="A9" i="139"/>
  <c r="B9" i="139"/>
  <c r="C9" i="139"/>
  <c r="D9" i="139"/>
  <c r="E9" i="139"/>
  <c r="A10" i="139"/>
  <c r="B10" i="139"/>
  <c r="C10" i="139"/>
  <c r="D10" i="139"/>
  <c r="E10" i="139"/>
  <c r="A11" i="139"/>
  <c r="B11" i="139"/>
  <c r="C11" i="139"/>
  <c r="D11" i="139"/>
  <c r="E11" i="139"/>
  <c r="A12" i="139"/>
  <c r="B12" i="139"/>
  <c r="C12" i="139"/>
  <c r="D12" i="139"/>
  <c r="E12" i="139"/>
  <c r="A13" i="139"/>
  <c r="B13" i="139"/>
  <c r="C13" i="139"/>
  <c r="D13" i="139"/>
  <c r="E13" i="139"/>
  <c r="A14" i="139"/>
  <c r="B14" i="139"/>
  <c r="C14" i="139"/>
  <c r="D14" i="139"/>
  <c r="E14" i="139"/>
  <c r="A15" i="139"/>
  <c r="B15" i="139"/>
  <c r="C15" i="139"/>
  <c r="D15" i="139"/>
  <c r="E15" i="139"/>
  <c r="A16" i="139"/>
  <c r="B16" i="139"/>
  <c r="C16" i="139"/>
  <c r="D16" i="139"/>
  <c r="E16" i="139"/>
  <c r="A17" i="139"/>
  <c r="B17" i="139"/>
  <c r="C17" i="139"/>
  <c r="D17" i="139"/>
  <c r="E17" i="139"/>
  <c r="A18" i="139"/>
  <c r="B18" i="139"/>
  <c r="C18" i="139"/>
  <c r="D18" i="139"/>
  <c r="E18" i="139"/>
  <c r="A19" i="139"/>
  <c r="B19" i="139"/>
  <c r="C19" i="139"/>
  <c r="D19" i="139"/>
  <c r="E19" i="139"/>
  <c r="A20" i="139"/>
  <c r="B20" i="139"/>
  <c r="C20" i="139"/>
  <c r="D20" i="139"/>
  <c r="E20" i="139"/>
  <c r="A21" i="139"/>
  <c r="B21" i="139"/>
  <c r="C21" i="139"/>
  <c r="D21" i="139"/>
  <c r="E21" i="139"/>
  <c r="A22" i="139"/>
  <c r="B22" i="139"/>
  <c r="C22" i="139"/>
  <c r="D22" i="139"/>
  <c r="E22" i="139"/>
  <c r="K155" i="74"/>
  <c r="J155" i="74"/>
  <c r="I155" i="74"/>
  <c r="B24" i="94"/>
  <c r="C24" i="94"/>
  <c r="D24" i="94"/>
  <c r="E24" i="94"/>
  <c r="B32" i="94"/>
  <c r="C32" i="94"/>
  <c r="D32" i="94"/>
  <c r="E32" i="94"/>
  <c r="B30" i="94"/>
  <c r="C30" i="94"/>
  <c r="D30" i="94"/>
  <c r="E30" i="94"/>
  <c r="B26" i="94"/>
  <c r="C26" i="94"/>
  <c r="D26" i="94"/>
  <c r="E26" i="94"/>
  <c r="B28" i="94"/>
  <c r="C28" i="94"/>
  <c r="D28" i="94"/>
  <c r="E28" i="94"/>
  <c r="B20" i="94"/>
  <c r="C20" i="94"/>
  <c r="D20" i="94"/>
  <c r="E20" i="94"/>
  <c r="B31" i="94"/>
  <c r="C31" i="94"/>
  <c r="D31" i="94"/>
  <c r="E31" i="94"/>
  <c r="B19" i="94"/>
  <c r="C19" i="94"/>
  <c r="D19" i="94"/>
  <c r="E19" i="94"/>
  <c r="B27" i="94"/>
  <c r="C27" i="94"/>
  <c r="D27" i="94"/>
  <c r="E27" i="94"/>
  <c r="B22" i="94"/>
  <c r="C22" i="94"/>
  <c r="D22" i="94"/>
  <c r="E22" i="94"/>
  <c r="B23" i="94"/>
  <c r="C23" i="94"/>
  <c r="D23" i="94"/>
  <c r="E23" i="94"/>
  <c r="B21" i="94"/>
  <c r="C21" i="94"/>
  <c r="D21" i="94"/>
  <c r="E21" i="94"/>
  <c r="B15" i="94"/>
  <c r="C15" i="94"/>
  <c r="D15" i="94"/>
  <c r="E15" i="94"/>
  <c r="B18" i="94"/>
  <c r="C18" i="94"/>
  <c r="D18" i="94"/>
  <c r="E18" i="94"/>
  <c r="B17" i="94"/>
  <c r="C17" i="94"/>
  <c r="D17" i="94"/>
  <c r="E17" i="94"/>
  <c r="B25" i="94"/>
  <c r="C25" i="94"/>
  <c r="D25" i="94"/>
  <c r="E25" i="94"/>
  <c r="B33" i="94"/>
  <c r="C33" i="94"/>
  <c r="D33" i="94"/>
  <c r="E33" i="94"/>
  <c r="B16" i="94"/>
  <c r="C16" i="94"/>
  <c r="D16" i="94"/>
  <c r="E16" i="94"/>
  <c r="B34" i="94"/>
  <c r="C34" i="94"/>
  <c r="D34" i="94"/>
  <c r="E34" i="94"/>
  <c r="B14" i="94"/>
  <c r="C14" i="94"/>
  <c r="D14" i="94"/>
  <c r="E14" i="94"/>
  <c r="B35" i="94"/>
  <c r="C35" i="94"/>
  <c r="D35" i="94"/>
  <c r="E35" i="94"/>
  <c r="B29" i="94"/>
  <c r="C29" i="94"/>
  <c r="D29" i="94"/>
  <c r="E29" i="94"/>
  <c r="Z55" i="89"/>
  <c r="K55" i="89"/>
  <c r="Z29" i="89"/>
  <c r="W29" i="89"/>
  <c r="P29" i="89"/>
  <c r="Y29" i="89"/>
  <c r="K29" i="89"/>
  <c r="A9" i="89"/>
  <c r="B9" i="89"/>
  <c r="C9" i="89"/>
  <c r="D9" i="89"/>
  <c r="E9" i="89"/>
  <c r="A10" i="89"/>
  <c r="B10" i="89"/>
  <c r="C10" i="89"/>
  <c r="D10" i="89"/>
  <c r="E10" i="89"/>
  <c r="A11" i="89"/>
  <c r="B11" i="89"/>
  <c r="C11" i="89"/>
  <c r="D11" i="89"/>
  <c r="E11" i="89"/>
  <c r="A12" i="89"/>
  <c r="B12" i="89"/>
  <c r="C12" i="89"/>
  <c r="D12" i="89"/>
  <c r="E12" i="89"/>
  <c r="A13" i="89"/>
  <c r="B13" i="89"/>
  <c r="C13" i="89"/>
  <c r="D13" i="89"/>
  <c r="E13" i="89"/>
  <c r="A14" i="89"/>
  <c r="B14" i="89"/>
  <c r="C14" i="89"/>
  <c r="D14" i="89"/>
  <c r="E14" i="89"/>
  <c r="A15" i="89"/>
  <c r="B15" i="89"/>
  <c r="C15" i="89"/>
  <c r="D15" i="89"/>
  <c r="E15" i="89"/>
  <c r="A16" i="89"/>
  <c r="B16" i="89"/>
  <c r="C16" i="89"/>
  <c r="D16" i="89"/>
  <c r="E16" i="89"/>
  <c r="A17" i="89"/>
  <c r="B17" i="89"/>
  <c r="C17" i="89"/>
  <c r="D17" i="89"/>
  <c r="E17" i="89"/>
  <c r="A18" i="89"/>
  <c r="B18" i="89"/>
  <c r="C18" i="89"/>
  <c r="D18" i="89"/>
  <c r="E18" i="89"/>
  <c r="A19" i="89"/>
  <c r="B19" i="89"/>
  <c r="C19" i="89"/>
  <c r="D19" i="89"/>
  <c r="E19" i="89"/>
  <c r="A20" i="89"/>
  <c r="B20" i="89"/>
  <c r="C20" i="89"/>
  <c r="D20" i="89"/>
  <c r="E20" i="89"/>
  <c r="A21" i="89"/>
  <c r="B21" i="89"/>
  <c r="C21" i="89"/>
  <c r="D21" i="89"/>
  <c r="E21" i="89"/>
  <c r="A22" i="89"/>
  <c r="B22" i="89"/>
  <c r="C22" i="89"/>
  <c r="D22" i="89"/>
  <c r="E22" i="89"/>
  <c r="A23" i="89"/>
  <c r="B23" i="89"/>
  <c r="C23" i="89"/>
  <c r="D23" i="89"/>
  <c r="E23" i="89"/>
  <c r="A24" i="89"/>
  <c r="B24" i="89"/>
  <c r="C24" i="89"/>
  <c r="D24" i="89"/>
  <c r="E24" i="89"/>
  <c r="A25" i="89"/>
  <c r="B25" i="89"/>
  <c r="C25" i="89"/>
  <c r="D25" i="89"/>
  <c r="E25" i="89"/>
  <c r="A26" i="89"/>
  <c r="B26" i="89"/>
  <c r="C26" i="89"/>
  <c r="D26" i="89"/>
  <c r="E26" i="89"/>
  <c r="A27" i="89"/>
  <c r="B27" i="89"/>
  <c r="C27" i="89"/>
  <c r="D27" i="89"/>
  <c r="E27" i="89"/>
  <c r="A28" i="89"/>
  <c r="B28" i="89"/>
  <c r="C28" i="89"/>
  <c r="D28" i="89"/>
  <c r="E28" i="89"/>
  <c r="A29" i="89"/>
  <c r="B29" i="89"/>
  <c r="C29" i="89"/>
  <c r="D29" i="89"/>
  <c r="E29" i="89"/>
  <c r="A30" i="89"/>
  <c r="B30" i="89"/>
  <c r="C30" i="89"/>
  <c r="D30" i="89"/>
  <c r="E30" i="89"/>
  <c r="A35" i="89"/>
  <c r="B35" i="89"/>
  <c r="C35" i="89"/>
  <c r="D35" i="89"/>
  <c r="E35" i="89"/>
  <c r="A36" i="89"/>
  <c r="B36" i="89"/>
  <c r="C36" i="89"/>
  <c r="D36" i="89"/>
  <c r="E36" i="89"/>
  <c r="A37" i="89"/>
  <c r="B37" i="89"/>
  <c r="C37" i="89"/>
  <c r="D37" i="89"/>
  <c r="E37" i="89"/>
  <c r="A38" i="89"/>
  <c r="B38" i="89"/>
  <c r="C38" i="89"/>
  <c r="D38" i="89"/>
  <c r="E38" i="89"/>
  <c r="A39" i="89"/>
  <c r="B39" i="89"/>
  <c r="C39" i="89"/>
  <c r="D39" i="89"/>
  <c r="E39" i="89"/>
  <c r="A40" i="89"/>
  <c r="B40" i="89"/>
  <c r="C40" i="89"/>
  <c r="D40" i="89"/>
  <c r="E40" i="89"/>
  <c r="A41" i="89"/>
  <c r="B41" i="89"/>
  <c r="C41" i="89"/>
  <c r="D41" i="89"/>
  <c r="E41" i="89"/>
  <c r="A42" i="89"/>
  <c r="B42" i="89"/>
  <c r="C42" i="89"/>
  <c r="D42" i="89"/>
  <c r="E42" i="89"/>
  <c r="A43" i="89"/>
  <c r="B43" i="89"/>
  <c r="C43" i="89"/>
  <c r="D43" i="89"/>
  <c r="E43" i="89"/>
  <c r="A44" i="89"/>
  <c r="B44" i="89"/>
  <c r="C44" i="89"/>
  <c r="D44" i="89"/>
  <c r="E44" i="89"/>
  <c r="A45" i="89"/>
  <c r="B45" i="89"/>
  <c r="C45" i="89"/>
  <c r="D45" i="89"/>
  <c r="E45" i="89"/>
  <c r="A46" i="89"/>
  <c r="B46" i="89"/>
  <c r="C46" i="89"/>
  <c r="D46" i="89"/>
  <c r="E46" i="89"/>
  <c r="A47" i="89"/>
  <c r="B47" i="89"/>
  <c r="C47" i="89"/>
  <c r="D47" i="89"/>
  <c r="E47" i="89"/>
  <c r="A48" i="89"/>
  <c r="B48" i="89"/>
  <c r="C48" i="89"/>
  <c r="D48" i="89"/>
  <c r="E48" i="89"/>
  <c r="A49" i="89"/>
  <c r="B49" i="89"/>
  <c r="C49" i="89"/>
  <c r="D49" i="89"/>
  <c r="E49" i="89"/>
  <c r="A50" i="89"/>
  <c r="B50" i="89"/>
  <c r="C50" i="89"/>
  <c r="D50" i="89"/>
  <c r="E50" i="89"/>
  <c r="A51" i="89"/>
  <c r="B51" i="89"/>
  <c r="C51" i="89"/>
  <c r="D51" i="89"/>
  <c r="E51" i="89"/>
  <c r="A52" i="89"/>
  <c r="B52" i="89"/>
  <c r="C52" i="89"/>
  <c r="D52" i="89"/>
  <c r="E52" i="89"/>
  <c r="A53" i="89"/>
  <c r="B53" i="89"/>
  <c r="C53" i="89"/>
  <c r="D53" i="89"/>
  <c r="E53" i="89"/>
  <c r="A54" i="89"/>
  <c r="B54" i="89"/>
  <c r="C54" i="89"/>
  <c r="D54" i="89"/>
  <c r="E54" i="89"/>
  <c r="A55" i="89"/>
  <c r="B55" i="89"/>
  <c r="C55" i="89"/>
  <c r="D55" i="89"/>
  <c r="E55" i="89"/>
  <c r="A56" i="89"/>
  <c r="B56" i="89"/>
  <c r="C56" i="89"/>
  <c r="D56" i="89"/>
  <c r="E56" i="89"/>
  <c r="K59" i="74"/>
  <c r="J59" i="74"/>
  <c r="I59" i="74"/>
  <c r="A9" i="123"/>
  <c r="B9" i="123"/>
  <c r="C9" i="123"/>
  <c r="D9" i="123"/>
  <c r="E9" i="123"/>
  <c r="A10" i="123"/>
  <c r="B10" i="123"/>
  <c r="C10" i="123"/>
  <c r="D10" i="123"/>
  <c r="E10" i="123"/>
  <c r="A11" i="123"/>
  <c r="B11" i="123"/>
  <c r="C11" i="123"/>
  <c r="D11" i="123"/>
  <c r="E11" i="123"/>
  <c r="A12" i="123"/>
  <c r="B12" i="123"/>
  <c r="C12" i="123"/>
  <c r="D12" i="123"/>
  <c r="E12" i="123"/>
  <c r="A13" i="123"/>
  <c r="B13" i="123"/>
  <c r="C13" i="123"/>
  <c r="D13" i="123"/>
  <c r="E13" i="123"/>
  <c r="A14" i="123"/>
  <c r="B14" i="123"/>
  <c r="C14" i="123"/>
  <c r="D14" i="123"/>
  <c r="E14" i="123"/>
  <c r="A15" i="123"/>
  <c r="B15" i="123"/>
  <c r="C15" i="123"/>
  <c r="D15" i="123"/>
  <c r="E15" i="123"/>
  <c r="A16" i="123"/>
  <c r="B16" i="123"/>
  <c r="C16" i="123"/>
  <c r="D16" i="123"/>
  <c r="E16" i="123"/>
  <c r="A17" i="123"/>
  <c r="B17" i="123"/>
  <c r="C17" i="123"/>
  <c r="D17" i="123"/>
  <c r="E17" i="123"/>
  <c r="A18" i="123"/>
  <c r="B18" i="123"/>
  <c r="C18" i="123"/>
  <c r="D18" i="123"/>
  <c r="E18" i="123"/>
  <c r="A19" i="123"/>
  <c r="B19" i="123"/>
  <c r="C19" i="123"/>
  <c r="D19" i="123"/>
  <c r="E19" i="123"/>
  <c r="A20" i="123"/>
  <c r="B20" i="123"/>
  <c r="C20" i="123"/>
  <c r="D20" i="123"/>
  <c r="E20" i="123"/>
  <c r="A21" i="123"/>
  <c r="B21" i="123"/>
  <c r="C21" i="123"/>
  <c r="D21" i="123"/>
  <c r="E21" i="123"/>
  <c r="A22" i="123"/>
  <c r="B22" i="123"/>
  <c r="C22" i="123"/>
  <c r="D22" i="123"/>
  <c r="E22" i="123"/>
  <c r="A23" i="123"/>
  <c r="B23" i="123"/>
  <c r="C23" i="123"/>
  <c r="D23" i="123"/>
  <c r="E23" i="123"/>
  <c r="A24" i="123"/>
  <c r="B24" i="123"/>
  <c r="C24" i="123"/>
  <c r="D24" i="123"/>
  <c r="E24" i="123"/>
  <c r="A25" i="123"/>
  <c r="B25" i="123"/>
  <c r="C25" i="123"/>
  <c r="D25" i="123"/>
  <c r="E25" i="123"/>
  <c r="A26" i="123"/>
  <c r="B26" i="123"/>
  <c r="C26" i="123"/>
  <c r="D26" i="123"/>
  <c r="E26" i="123"/>
  <c r="A27" i="123"/>
  <c r="B27" i="123"/>
  <c r="C27" i="123"/>
  <c r="D27" i="123"/>
  <c r="E27" i="123"/>
  <c r="A28" i="123"/>
  <c r="B28" i="123"/>
  <c r="C28" i="123"/>
  <c r="D28" i="123"/>
  <c r="E28" i="123"/>
  <c r="A29" i="123"/>
  <c r="B29" i="123"/>
  <c r="C29" i="123"/>
  <c r="D29" i="123"/>
  <c r="E29" i="123"/>
  <c r="E49" i="132"/>
  <c r="D49" i="132"/>
  <c r="C49" i="132"/>
  <c r="B49" i="132"/>
  <c r="A49" i="132"/>
  <c r="W26" i="132"/>
  <c r="E26" i="132"/>
  <c r="D26" i="132"/>
  <c r="C26" i="132"/>
  <c r="B26" i="132"/>
  <c r="A26" i="132"/>
  <c r="K41" i="135"/>
  <c r="X41" i="135"/>
  <c r="P41" i="135"/>
  <c r="Z41" i="135"/>
  <c r="W41" i="135"/>
  <c r="E41" i="135"/>
  <c r="D41" i="135"/>
  <c r="C41" i="135"/>
  <c r="B41" i="135"/>
  <c r="A41" i="135"/>
  <c r="K22" i="135"/>
  <c r="P22" i="135"/>
  <c r="Y22" i="135"/>
  <c r="Z22" i="135"/>
  <c r="W22" i="135"/>
  <c r="E22" i="135"/>
  <c r="D22" i="135"/>
  <c r="C22" i="135"/>
  <c r="B22" i="135"/>
  <c r="A22" i="135"/>
  <c r="E27" i="134"/>
  <c r="D27" i="134"/>
  <c r="C27" i="134"/>
  <c r="B27" i="134"/>
  <c r="A27" i="134"/>
  <c r="K124" i="74"/>
  <c r="J124" i="74"/>
  <c r="I124" i="74"/>
  <c r="K125" i="74"/>
  <c r="J125" i="74"/>
  <c r="I125" i="74"/>
  <c r="K142" i="74"/>
  <c r="J142" i="74"/>
  <c r="I142" i="74"/>
  <c r="K141" i="74"/>
  <c r="J141" i="74"/>
  <c r="I141" i="74"/>
  <c r="K29" i="123"/>
  <c r="Y29" i="123"/>
  <c r="K23" i="123"/>
  <c r="Y23" i="123"/>
  <c r="K21" i="123"/>
  <c r="Y21" i="123"/>
  <c r="K19" i="123"/>
  <c r="K17" i="123"/>
  <c r="Y17" i="123"/>
  <c r="K15" i="123"/>
  <c r="Y15" i="123" s="1"/>
  <c r="K13" i="123"/>
  <c r="K11" i="123"/>
  <c r="K24" i="86"/>
  <c r="K22" i="86"/>
  <c r="K21" i="86"/>
  <c r="K20" i="86"/>
  <c r="K18" i="86"/>
  <c r="K17" i="86"/>
  <c r="K16" i="86"/>
  <c r="K9" i="138"/>
  <c r="X9" i="138" s="1"/>
  <c r="K23" i="138"/>
  <c r="X23" i="138"/>
  <c r="P10" i="138"/>
  <c r="Y10" i="138" s="1"/>
  <c r="K11" i="138"/>
  <c r="P11" i="138"/>
  <c r="Y11" i="138"/>
  <c r="K25" i="138"/>
  <c r="X25" i="138"/>
  <c r="K26" i="138"/>
  <c r="X26" i="138"/>
  <c r="P26" i="138"/>
  <c r="Y26" i="138"/>
  <c r="P13" i="138"/>
  <c r="Y13" i="138"/>
  <c r="K27" i="138"/>
  <c r="K15" i="138"/>
  <c r="X15" i="138"/>
  <c r="P29" i="138"/>
  <c r="Y29" i="138" s="1"/>
  <c r="K16" i="138"/>
  <c r="K30" i="138"/>
  <c r="X30" i="138"/>
  <c r="P30" i="138"/>
  <c r="Y30" i="138"/>
  <c r="P17" i="138"/>
  <c r="Y17" i="138"/>
  <c r="A22" i="138"/>
  <c r="B22" i="138"/>
  <c r="C22" i="138"/>
  <c r="D22" i="138"/>
  <c r="E22" i="138"/>
  <c r="A23" i="138"/>
  <c r="B23" i="138"/>
  <c r="C23" i="138"/>
  <c r="D23" i="138"/>
  <c r="E23" i="138"/>
  <c r="A24" i="138"/>
  <c r="B24" i="138"/>
  <c r="C24" i="138"/>
  <c r="D24" i="138"/>
  <c r="E24" i="138"/>
  <c r="A25" i="138"/>
  <c r="B25" i="138"/>
  <c r="C25" i="138"/>
  <c r="D25" i="138"/>
  <c r="E25" i="138"/>
  <c r="A26" i="138"/>
  <c r="B26" i="138"/>
  <c r="C26" i="138"/>
  <c r="D26" i="138"/>
  <c r="E26" i="138"/>
  <c r="A27" i="138"/>
  <c r="B27" i="138"/>
  <c r="C27" i="138"/>
  <c r="D27" i="138"/>
  <c r="E27" i="138"/>
  <c r="A28" i="138"/>
  <c r="B28" i="138"/>
  <c r="C28" i="138"/>
  <c r="D28" i="138"/>
  <c r="E28" i="138"/>
  <c r="A29" i="138"/>
  <c r="B29" i="138"/>
  <c r="C29" i="138"/>
  <c r="D29" i="138"/>
  <c r="E29" i="138"/>
  <c r="A30" i="138"/>
  <c r="B30" i="138"/>
  <c r="C30" i="138"/>
  <c r="D30" i="138"/>
  <c r="E30" i="138"/>
  <c r="A9" i="138"/>
  <c r="B9" i="138"/>
  <c r="C9" i="138"/>
  <c r="D9" i="138"/>
  <c r="E9" i="138"/>
  <c r="A10" i="138"/>
  <c r="B10" i="138"/>
  <c r="C10" i="138"/>
  <c r="D10" i="138"/>
  <c r="E10" i="138"/>
  <c r="A11" i="138"/>
  <c r="B11" i="138"/>
  <c r="C11" i="138"/>
  <c r="D11" i="138"/>
  <c r="E11" i="138"/>
  <c r="A12" i="138"/>
  <c r="B12" i="138"/>
  <c r="C12" i="138"/>
  <c r="D12" i="138"/>
  <c r="E12" i="138"/>
  <c r="A13" i="138"/>
  <c r="B13" i="138"/>
  <c r="C13" i="138"/>
  <c r="D13" i="138"/>
  <c r="E13" i="138"/>
  <c r="A14" i="138"/>
  <c r="B14" i="138"/>
  <c r="C14" i="138"/>
  <c r="D14" i="138"/>
  <c r="E14" i="138"/>
  <c r="A15" i="138"/>
  <c r="B15" i="138"/>
  <c r="C15" i="138"/>
  <c r="D15" i="138"/>
  <c r="E15" i="138"/>
  <c r="A16" i="138"/>
  <c r="B16" i="138"/>
  <c r="C16" i="138"/>
  <c r="D16" i="138"/>
  <c r="E16" i="138"/>
  <c r="A17" i="138"/>
  <c r="B17" i="138"/>
  <c r="C17" i="138"/>
  <c r="D17" i="138"/>
  <c r="E17" i="138"/>
  <c r="K10" i="141"/>
  <c r="F10" i="141"/>
  <c r="A9" i="141"/>
  <c r="A3" i="141"/>
  <c r="A5" i="141"/>
  <c r="A7" i="141"/>
  <c r="F23" i="141"/>
  <c r="G20" i="138"/>
  <c r="G7" i="138"/>
  <c r="A6" i="138"/>
  <c r="P27" i="139"/>
  <c r="Y27" i="139"/>
  <c r="K9" i="139"/>
  <c r="X9" i="139"/>
  <c r="P9" i="139"/>
  <c r="Y9" i="139"/>
  <c r="K28" i="139"/>
  <c r="P28" i="139"/>
  <c r="Y28" i="139" s="1"/>
  <c r="K10" i="139"/>
  <c r="P10" i="139"/>
  <c r="Y10" i="139"/>
  <c r="K29" i="139"/>
  <c r="X29" i="139"/>
  <c r="P29" i="139"/>
  <c r="Y29" i="139"/>
  <c r="K11" i="139"/>
  <c r="X11" i="139"/>
  <c r="P11" i="139"/>
  <c r="Y11" i="139"/>
  <c r="K30" i="139"/>
  <c r="P30" i="139"/>
  <c r="Y30" i="139"/>
  <c r="K12" i="139"/>
  <c r="P12" i="139"/>
  <c r="Y12" i="139"/>
  <c r="K31" i="139"/>
  <c r="X31" i="139"/>
  <c r="P31" i="139"/>
  <c r="K13" i="139"/>
  <c r="X13" i="139"/>
  <c r="P13" i="139"/>
  <c r="Y13" i="139" s="1"/>
  <c r="K32" i="139"/>
  <c r="P32" i="139"/>
  <c r="Y32" i="139"/>
  <c r="K14" i="139"/>
  <c r="P14" i="139"/>
  <c r="Y14" i="139"/>
  <c r="K33" i="139"/>
  <c r="X33" i="139" s="1"/>
  <c r="P33" i="139"/>
  <c r="Y33" i="139"/>
  <c r="K15" i="139"/>
  <c r="X15" i="139" s="1"/>
  <c r="P15" i="139"/>
  <c r="Y15" i="139"/>
  <c r="K34" i="139"/>
  <c r="P34" i="139"/>
  <c r="Y34" i="139"/>
  <c r="K16" i="139"/>
  <c r="X16" i="139"/>
  <c r="K35" i="139"/>
  <c r="P35" i="139"/>
  <c r="Y35" i="139"/>
  <c r="K17" i="139"/>
  <c r="P17" i="139"/>
  <c r="Y17" i="139"/>
  <c r="K36" i="139"/>
  <c r="X36" i="139"/>
  <c r="P36" i="139"/>
  <c r="Y36" i="139"/>
  <c r="K18" i="139"/>
  <c r="P18" i="139"/>
  <c r="Y18" i="139" s="1"/>
  <c r="K37" i="139"/>
  <c r="P37" i="139"/>
  <c r="Y37" i="139"/>
  <c r="K19" i="139"/>
  <c r="P19" i="139"/>
  <c r="Y19" i="139"/>
  <c r="K38" i="139"/>
  <c r="P38" i="139"/>
  <c r="Y38" i="139"/>
  <c r="K20" i="139"/>
  <c r="X20" i="139"/>
  <c r="P20" i="139"/>
  <c r="K39" i="139"/>
  <c r="P39" i="139"/>
  <c r="Y39" i="139"/>
  <c r="K21" i="139"/>
  <c r="P21" i="139"/>
  <c r="Y21" i="139"/>
  <c r="K40" i="139"/>
  <c r="X40" i="139" s="1"/>
  <c r="P40" i="139"/>
  <c r="Y40" i="139"/>
  <c r="K22" i="139"/>
  <c r="P22" i="139"/>
  <c r="Y22" i="139"/>
  <c r="G25" i="139"/>
  <c r="G7" i="139"/>
  <c r="A6" i="139"/>
  <c r="K10" i="140"/>
  <c r="F10" i="140"/>
  <c r="A9" i="140"/>
  <c r="A3" i="140"/>
  <c r="A5" i="140"/>
  <c r="A7" i="140"/>
  <c r="F28" i="140"/>
  <c r="U4" i="139"/>
  <c r="U5" i="139"/>
  <c r="U6" i="139"/>
  <c r="I23" i="139"/>
  <c r="K23" i="139" s="1"/>
  <c r="J23" i="139"/>
  <c r="N23" i="139"/>
  <c r="P23" i="139" s="1"/>
  <c r="Y23" i="139" s="1"/>
  <c r="O23" i="139"/>
  <c r="W9" i="139"/>
  <c r="Z9" i="139"/>
  <c r="W10" i="139"/>
  <c r="Z10" i="139"/>
  <c r="W11" i="139"/>
  <c r="Z11" i="139"/>
  <c r="W12" i="139"/>
  <c r="Z12" i="139"/>
  <c r="W13" i="139"/>
  <c r="Z13" i="139"/>
  <c r="W14" i="139"/>
  <c r="Z14" i="139"/>
  <c r="W15" i="139"/>
  <c r="Z15" i="139"/>
  <c r="W16" i="139"/>
  <c r="Z16" i="139"/>
  <c r="W17" i="139"/>
  <c r="Z17" i="139"/>
  <c r="W18" i="139"/>
  <c r="Z18" i="139"/>
  <c r="W19" i="139"/>
  <c r="Z19" i="139"/>
  <c r="W20" i="139"/>
  <c r="Z20" i="139"/>
  <c r="W21" i="139"/>
  <c r="Z21" i="139"/>
  <c r="W22" i="139"/>
  <c r="Z22" i="139"/>
  <c r="C23" i="139"/>
  <c r="D23" i="139"/>
  <c r="E23" i="139"/>
  <c r="W23" i="139"/>
  <c r="Z23" i="139"/>
  <c r="K24" i="139"/>
  <c r="I41" i="139"/>
  <c r="J41" i="139"/>
  <c r="K41" i="139"/>
  <c r="X41" i="139"/>
  <c r="N41" i="139"/>
  <c r="O41" i="139"/>
  <c r="P41" i="139"/>
  <c r="Z27" i="139"/>
  <c r="W28" i="139"/>
  <c r="Z28" i="139"/>
  <c r="W29" i="139"/>
  <c r="Z29" i="139"/>
  <c r="W30" i="139"/>
  <c r="Z30" i="139"/>
  <c r="W31" i="139"/>
  <c r="Z31" i="139"/>
  <c r="W32" i="139"/>
  <c r="Z32" i="139"/>
  <c r="W33" i="139"/>
  <c r="Z33" i="139"/>
  <c r="W34" i="139"/>
  <c r="Z34" i="139"/>
  <c r="W35" i="139"/>
  <c r="Z35" i="139"/>
  <c r="W36" i="139"/>
  <c r="Z36" i="139"/>
  <c r="W37" i="139"/>
  <c r="Z37" i="139"/>
  <c r="W38" i="139"/>
  <c r="Z38" i="139"/>
  <c r="W39" i="139"/>
  <c r="Z39" i="139"/>
  <c r="W40" i="139"/>
  <c r="Z40" i="139"/>
  <c r="C41" i="139"/>
  <c r="D41" i="139"/>
  <c r="E41" i="139"/>
  <c r="W41" i="139"/>
  <c r="Y41" i="139"/>
  <c r="Z41" i="139"/>
  <c r="U4" i="138"/>
  <c r="U5" i="138"/>
  <c r="U6" i="138"/>
  <c r="I18" i="138"/>
  <c r="J18" i="138"/>
  <c r="N18" i="138"/>
  <c r="O18" i="138"/>
  <c r="P18" i="138"/>
  <c r="Y18" i="138" s="1"/>
  <c r="W9" i="138"/>
  <c r="Z9" i="138"/>
  <c r="W10" i="138"/>
  <c r="Z10" i="138"/>
  <c r="W11" i="138"/>
  <c r="Z11" i="138"/>
  <c r="W12" i="138"/>
  <c r="Z12" i="138"/>
  <c r="W13" i="138"/>
  <c r="Z13" i="138"/>
  <c r="W14" i="138"/>
  <c r="Z14" i="138"/>
  <c r="W15" i="138"/>
  <c r="Z15" i="138"/>
  <c r="W16" i="138"/>
  <c r="Z16" i="138"/>
  <c r="W17" i="138"/>
  <c r="Z17" i="138"/>
  <c r="C18" i="138"/>
  <c r="D18" i="138"/>
  <c r="E18" i="138"/>
  <c r="W18" i="138"/>
  <c r="Z18" i="138"/>
  <c r="K19" i="138"/>
  <c r="I31" i="138"/>
  <c r="J31" i="138"/>
  <c r="N31" i="138"/>
  <c r="P31" i="138" s="1"/>
  <c r="O31" i="138"/>
  <c r="W22" i="138"/>
  <c r="Z22" i="138"/>
  <c r="W23" i="138"/>
  <c r="Z23" i="138"/>
  <c r="W24" i="138"/>
  <c r="Z24" i="138"/>
  <c r="W25" i="138"/>
  <c r="Z25" i="138"/>
  <c r="W26" i="138"/>
  <c r="Z26" i="138"/>
  <c r="W27" i="138"/>
  <c r="Z27" i="138"/>
  <c r="W28" i="138"/>
  <c r="Z28" i="138"/>
  <c r="W29" i="138"/>
  <c r="Z29" i="138"/>
  <c r="W30" i="138"/>
  <c r="Z30" i="138"/>
  <c r="C31" i="138"/>
  <c r="D31" i="138"/>
  <c r="E31" i="138"/>
  <c r="W31" i="138"/>
  <c r="Z31" i="138"/>
  <c r="A25" i="137"/>
  <c r="B25" i="137"/>
  <c r="C25" i="137"/>
  <c r="D25" i="137"/>
  <c r="E25" i="137"/>
  <c r="A26" i="137"/>
  <c r="B26" i="137"/>
  <c r="C26" i="137"/>
  <c r="D26" i="137"/>
  <c r="E26" i="137"/>
  <c r="A27" i="137"/>
  <c r="B27" i="137"/>
  <c r="C27" i="137"/>
  <c r="D27" i="137"/>
  <c r="E27" i="137"/>
  <c r="A28" i="137"/>
  <c r="B28" i="137"/>
  <c r="C28" i="137"/>
  <c r="D28" i="137"/>
  <c r="E28" i="137"/>
  <c r="A29" i="137"/>
  <c r="B29" i="137"/>
  <c r="C29" i="137"/>
  <c r="D29" i="137"/>
  <c r="E29" i="137"/>
  <c r="A30" i="137"/>
  <c r="B30" i="137"/>
  <c r="C30" i="137"/>
  <c r="D30" i="137"/>
  <c r="E30" i="137"/>
  <c r="A31" i="137"/>
  <c r="B31" i="137"/>
  <c r="C31" i="137"/>
  <c r="D31" i="137"/>
  <c r="E31" i="137"/>
  <c r="A32" i="137"/>
  <c r="B32" i="137"/>
  <c r="C32" i="137"/>
  <c r="D32" i="137"/>
  <c r="E32" i="137"/>
  <c r="A33" i="137"/>
  <c r="B33" i="137"/>
  <c r="C33" i="137"/>
  <c r="D33" i="137"/>
  <c r="E33" i="137"/>
  <c r="A34" i="137"/>
  <c r="B34" i="137"/>
  <c r="C34" i="137"/>
  <c r="D34" i="137"/>
  <c r="E34" i="137"/>
  <c r="A6" i="137"/>
  <c r="B6" i="137"/>
  <c r="C6" i="137"/>
  <c r="D6" i="137"/>
  <c r="E6" i="137"/>
  <c r="A7" i="137"/>
  <c r="B7" i="137"/>
  <c r="C7" i="137"/>
  <c r="D7" i="137"/>
  <c r="E7" i="137"/>
  <c r="A8" i="137"/>
  <c r="B8" i="137"/>
  <c r="C8" i="137"/>
  <c r="D8" i="137"/>
  <c r="E8" i="137"/>
  <c r="A9" i="137"/>
  <c r="B9" i="137"/>
  <c r="C9" i="137"/>
  <c r="D9" i="137"/>
  <c r="E9" i="137"/>
  <c r="A10" i="137"/>
  <c r="B10" i="137"/>
  <c r="C10" i="137"/>
  <c r="D10" i="137"/>
  <c r="E10" i="137"/>
  <c r="A11" i="137"/>
  <c r="B11" i="137"/>
  <c r="C11" i="137"/>
  <c r="D11" i="137"/>
  <c r="E11" i="137"/>
  <c r="A12" i="137"/>
  <c r="B12" i="137"/>
  <c r="C12" i="137"/>
  <c r="D12" i="137"/>
  <c r="E12" i="137"/>
  <c r="A13" i="137"/>
  <c r="B13" i="137"/>
  <c r="C13" i="137"/>
  <c r="D13" i="137"/>
  <c r="E13" i="137"/>
  <c r="A14" i="137"/>
  <c r="B14" i="137"/>
  <c r="C14" i="137"/>
  <c r="D14" i="137"/>
  <c r="E14" i="137"/>
  <c r="A15" i="137"/>
  <c r="B15" i="137"/>
  <c r="C15" i="137"/>
  <c r="D15" i="137"/>
  <c r="E15" i="137"/>
  <c r="A16" i="137"/>
  <c r="B16" i="137"/>
  <c r="C16" i="137"/>
  <c r="D16" i="137"/>
  <c r="E16" i="137"/>
  <c r="A17" i="137"/>
  <c r="B17" i="137"/>
  <c r="C17" i="137"/>
  <c r="D17" i="137"/>
  <c r="E17" i="137"/>
  <c r="A18" i="137"/>
  <c r="B18" i="137"/>
  <c r="C18" i="137"/>
  <c r="D18" i="137"/>
  <c r="E18" i="137"/>
  <c r="A19" i="137"/>
  <c r="B19" i="137"/>
  <c r="C19" i="137"/>
  <c r="D19" i="137"/>
  <c r="E19" i="137"/>
  <c r="K23" i="137"/>
  <c r="K4" i="137"/>
  <c r="F23" i="137"/>
  <c r="F4" i="137"/>
  <c r="A22" i="137"/>
  <c r="A3" i="137"/>
  <c r="D1" i="137"/>
  <c r="Q1" i="137"/>
  <c r="Q2" i="137"/>
  <c r="W28" i="135"/>
  <c r="K28" i="135"/>
  <c r="X28" i="135" s="1"/>
  <c r="P28" i="135"/>
  <c r="Z28" i="135"/>
  <c r="K9" i="135"/>
  <c r="X9" i="135" s="1"/>
  <c r="P9" i="135"/>
  <c r="Y9" i="135" s="1"/>
  <c r="W29" i="135"/>
  <c r="K29" i="135"/>
  <c r="P29" i="135"/>
  <c r="Y29" i="135" s="1"/>
  <c r="Z29" i="135"/>
  <c r="K10" i="135"/>
  <c r="P10" i="135"/>
  <c r="Y10" i="135" s="1"/>
  <c r="W30" i="135"/>
  <c r="K30" i="135"/>
  <c r="P30" i="135"/>
  <c r="Y30" i="135" s="1"/>
  <c r="Z30" i="135"/>
  <c r="K11" i="135"/>
  <c r="X11" i="135"/>
  <c r="P11" i="135"/>
  <c r="Y11" i="135"/>
  <c r="W31" i="135"/>
  <c r="K31" i="135"/>
  <c r="X31" i="135" s="1"/>
  <c r="P31" i="135"/>
  <c r="Y31" i="135" s="1"/>
  <c r="Z31" i="135"/>
  <c r="K12" i="135"/>
  <c r="X12" i="135"/>
  <c r="P12" i="135"/>
  <c r="Y12" i="135"/>
  <c r="W32" i="135"/>
  <c r="K32" i="135"/>
  <c r="X32" i="135" s="1"/>
  <c r="P32" i="135"/>
  <c r="Y32" i="135" s="1"/>
  <c r="Z32" i="135"/>
  <c r="K13" i="135"/>
  <c r="P13" i="135"/>
  <c r="Y13" i="135" s="1"/>
  <c r="W33" i="135"/>
  <c r="K33" i="135"/>
  <c r="P33" i="135"/>
  <c r="Y33" i="135" s="1"/>
  <c r="Z33" i="135"/>
  <c r="K14" i="135"/>
  <c r="X14" i="135"/>
  <c r="P14" i="135"/>
  <c r="Y14" i="135"/>
  <c r="W34" i="135"/>
  <c r="K34" i="135"/>
  <c r="P34" i="135"/>
  <c r="Y34" i="135"/>
  <c r="Z34" i="135"/>
  <c r="K15" i="135"/>
  <c r="P15" i="135"/>
  <c r="R15" i="135"/>
  <c r="AA15" i="135" s="1"/>
  <c r="Y15" i="135"/>
  <c r="W35" i="135"/>
  <c r="K35" i="135"/>
  <c r="P35" i="135"/>
  <c r="Y35" i="135"/>
  <c r="Z35" i="135"/>
  <c r="K16" i="135"/>
  <c r="P16" i="135"/>
  <c r="Y16" i="135"/>
  <c r="W36" i="135"/>
  <c r="K36" i="135"/>
  <c r="X36" i="135" s="1"/>
  <c r="P36" i="135"/>
  <c r="Y36" i="135" s="1"/>
  <c r="Z36" i="135"/>
  <c r="K17" i="135"/>
  <c r="P17" i="135"/>
  <c r="Y17" i="135" s="1"/>
  <c r="W37" i="135"/>
  <c r="K37" i="135"/>
  <c r="P37" i="135"/>
  <c r="Y37" i="135" s="1"/>
  <c r="Z37" i="135"/>
  <c r="K18" i="135"/>
  <c r="X18" i="135"/>
  <c r="P18" i="135"/>
  <c r="Y18" i="135"/>
  <c r="W38" i="135"/>
  <c r="K38" i="135"/>
  <c r="Z38" i="135"/>
  <c r="K19" i="135"/>
  <c r="X19" i="135" s="1"/>
  <c r="P19" i="135"/>
  <c r="W39" i="135"/>
  <c r="K39" i="135"/>
  <c r="P39" i="135"/>
  <c r="Y39" i="135"/>
  <c r="Z39" i="135"/>
  <c r="K20" i="135"/>
  <c r="P20" i="135"/>
  <c r="Y20" i="135"/>
  <c r="W40" i="135"/>
  <c r="K40" i="135"/>
  <c r="P40" i="135"/>
  <c r="Y40" i="135"/>
  <c r="Z40" i="135"/>
  <c r="P21" i="135"/>
  <c r="Y21" i="135" s="1"/>
  <c r="W42" i="135"/>
  <c r="P42" i="135"/>
  <c r="Y42" i="135"/>
  <c r="Z42" i="135"/>
  <c r="K23" i="135"/>
  <c r="P23" i="135"/>
  <c r="Y23" i="135"/>
  <c r="Z9" i="135"/>
  <c r="Z10" i="135"/>
  <c r="Z11" i="135"/>
  <c r="Z12" i="135"/>
  <c r="X13" i="135"/>
  <c r="Z13" i="135"/>
  <c r="Z14" i="135"/>
  <c r="Z15" i="135"/>
  <c r="Z16" i="135"/>
  <c r="X17" i="135"/>
  <c r="Z17" i="135"/>
  <c r="Z18" i="135"/>
  <c r="Z19" i="135"/>
  <c r="Z20" i="135"/>
  <c r="Z21" i="135"/>
  <c r="Z23" i="135"/>
  <c r="G26" i="135"/>
  <c r="G7" i="135"/>
  <c r="A6" i="135"/>
  <c r="A28" i="135"/>
  <c r="B28" i="135"/>
  <c r="C28" i="135"/>
  <c r="D28" i="135"/>
  <c r="E28" i="135"/>
  <c r="A29" i="135"/>
  <c r="B29" i="135"/>
  <c r="C29" i="135"/>
  <c r="D29" i="135"/>
  <c r="E29" i="135"/>
  <c r="A30" i="135"/>
  <c r="B30" i="135"/>
  <c r="C30" i="135"/>
  <c r="D30" i="135"/>
  <c r="E30" i="135"/>
  <c r="A31" i="135"/>
  <c r="B31" i="135"/>
  <c r="C31" i="135"/>
  <c r="D31" i="135"/>
  <c r="E31" i="135"/>
  <c r="A32" i="135"/>
  <c r="B32" i="135"/>
  <c r="C32" i="135"/>
  <c r="D32" i="135"/>
  <c r="E32" i="135"/>
  <c r="A33" i="135"/>
  <c r="B33" i="135"/>
  <c r="C33" i="135"/>
  <c r="D33" i="135"/>
  <c r="E33" i="135"/>
  <c r="A34" i="135"/>
  <c r="B34" i="135"/>
  <c r="C34" i="135"/>
  <c r="D34" i="135"/>
  <c r="E34" i="135"/>
  <c r="A35" i="135"/>
  <c r="B35" i="135"/>
  <c r="C35" i="135"/>
  <c r="D35" i="135"/>
  <c r="E35" i="135"/>
  <c r="A36" i="135"/>
  <c r="B36" i="135"/>
  <c r="C36" i="135"/>
  <c r="D36" i="135"/>
  <c r="E36" i="135"/>
  <c r="A37" i="135"/>
  <c r="B37" i="135"/>
  <c r="C37" i="135"/>
  <c r="D37" i="135"/>
  <c r="E37" i="135"/>
  <c r="A38" i="135"/>
  <c r="B38" i="135"/>
  <c r="C38" i="135"/>
  <c r="D38" i="135"/>
  <c r="E38" i="135"/>
  <c r="A39" i="135"/>
  <c r="B39" i="135"/>
  <c r="C39" i="135"/>
  <c r="D39" i="135"/>
  <c r="E39" i="135"/>
  <c r="A40" i="135"/>
  <c r="B40" i="135"/>
  <c r="C40" i="135"/>
  <c r="D40" i="135"/>
  <c r="E40" i="135"/>
  <c r="A42" i="135"/>
  <c r="B42" i="135"/>
  <c r="C42" i="135"/>
  <c r="D42" i="135"/>
  <c r="E42" i="135"/>
  <c r="A9" i="135"/>
  <c r="B9" i="135"/>
  <c r="C9" i="135"/>
  <c r="D9" i="135"/>
  <c r="E9" i="135"/>
  <c r="A10" i="135"/>
  <c r="B10" i="135"/>
  <c r="C10" i="135"/>
  <c r="D10" i="135"/>
  <c r="E10" i="135"/>
  <c r="A11" i="135"/>
  <c r="B11" i="135"/>
  <c r="C11" i="135"/>
  <c r="D11" i="135"/>
  <c r="E11" i="135"/>
  <c r="A12" i="135"/>
  <c r="B12" i="135"/>
  <c r="C12" i="135"/>
  <c r="D12" i="135"/>
  <c r="E12" i="135"/>
  <c r="A13" i="135"/>
  <c r="B13" i="135"/>
  <c r="C13" i="135"/>
  <c r="D13" i="135"/>
  <c r="E13" i="135"/>
  <c r="A14" i="135"/>
  <c r="B14" i="135"/>
  <c r="C14" i="135"/>
  <c r="D14" i="135"/>
  <c r="E14" i="135"/>
  <c r="A15" i="135"/>
  <c r="B15" i="135"/>
  <c r="C15" i="135"/>
  <c r="D15" i="135"/>
  <c r="E15" i="135"/>
  <c r="A16" i="135"/>
  <c r="B16" i="135"/>
  <c r="C16" i="135"/>
  <c r="D16" i="135"/>
  <c r="E16" i="135"/>
  <c r="A17" i="135"/>
  <c r="B17" i="135"/>
  <c r="C17" i="135"/>
  <c r="D17" i="135"/>
  <c r="E17" i="135"/>
  <c r="A18" i="135"/>
  <c r="B18" i="135"/>
  <c r="C18" i="135"/>
  <c r="D18" i="135"/>
  <c r="E18" i="135"/>
  <c r="A19" i="135"/>
  <c r="B19" i="135"/>
  <c r="C19" i="135"/>
  <c r="D19" i="135"/>
  <c r="E19" i="135"/>
  <c r="A20" i="135"/>
  <c r="B20" i="135"/>
  <c r="C20" i="135"/>
  <c r="D20" i="135"/>
  <c r="E20" i="135"/>
  <c r="A21" i="135"/>
  <c r="B21" i="135"/>
  <c r="C21" i="135"/>
  <c r="D21" i="135"/>
  <c r="E21" i="135"/>
  <c r="A23" i="135"/>
  <c r="B23" i="135"/>
  <c r="C23" i="135"/>
  <c r="D23" i="135"/>
  <c r="E23" i="135"/>
  <c r="I24" i="135"/>
  <c r="K24" i="135" s="1"/>
  <c r="J24" i="135"/>
  <c r="N24" i="135"/>
  <c r="P24" i="135" s="1"/>
  <c r="Y24" i="135" s="1"/>
  <c r="O24" i="135"/>
  <c r="I43" i="135"/>
  <c r="J43" i="135"/>
  <c r="K43" i="135"/>
  <c r="N43" i="135"/>
  <c r="O43" i="135"/>
  <c r="P43" i="135" s="1"/>
  <c r="Y43" i="135" s="1"/>
  <c r="W23" i="135"/>
  <c r="W21" i="135"/>
  <c r="W20" i="135"/>
  <c r="W19" i="135"/>
  <c r="W18" i="135"/>
  <c r="W17" i="135"/>
  <c r="W16" i="135"/>
  <c r="W15" i="135"/>
  <c r="W14" i="135"/>
  <c r="W13" i="135"/>
  <c r="J11" i="136"/>
  <c r="F11" i="136"/>
  <c r="A10" i="136"/>
  <c r="W14" i="116"/>
  <c r="K14" i="116"/>
  <c r="X14" i="116"/>
  <c r="P14" i="116"/>
  <c r="Y14" i="116"/>
  <c r="Z14" i="116"/>
  <c r="P9" i="116"/>
  <c r="Y9" i="116" s="1"/>
  <c r="W15" i="116"/>
  <c r="Z15" i="116"/>
  <c r="K10" i="116"/>
  <c r="X10" i="116" s="1"/>
  <c r="P10" i="116"/>
  <c r="Y10" i="116" s="1"/>
  <c r="Z9" i="116"/>
  <c r="Z10" i="116"/>
  <c r="A3" i="136"/>
  <c r="A5" i="136"/>
  <c r="A7" i="136"/>
  <c r="F9" i="136"/>
  <c r="A14" i="116"/>
  <c r="B14" i="116"/>
  <c r="C14" i="116"/>
  <c r="D14" i="116"/>
  <c r="E14" i="116"/>
  <c r="A15" i="116"/>
  <c r="B15" i="116"/>
  <c r="C15" i="116"/>
  <c r="D15" i="116"/>
  <c r="E15" i="116"/>
  <c r="A9" i="116"/>
  <c r="B9" i="116"/>
  <c r="C9" i="116"/>
  <c r="D9" i="116"/>
  <c r="E9" i="116"/>
  <c r="A10" i="116"/>
  <c r="B10" i="116"/>
  <c r="C10" i="116"/>
  <c r="D10" i="116"/>
  <c r="E10" i="116"/>
  <c r="U4" i="135"/>
  <c r="U5" i="135"/>
  <c r="U6" i="135"/>
  <c r="W9" i="135"/>
  <c r="W10" i="135"/>
  <c r="W11" i="135"/>
  <c r="W12" i="135"/>
  <c r="C24" i="135"/>
  <c r="D24" i="135"/>
  <c r="E24" i="135"/>
  <c r="W24" i="135"/>
  <c r="Z24" i="135"/>
  <c r="K25" i="135"/>
  <c r="C43" i="135"/>
  <c r="D43" i="135"/>
  <c r="E43" i="135"/>
  <c r="W43" i="135"/>
  <c r="Z43" i="135"/>
  <c r="A14" i="134"/>
  <c r="B14" i="134"/>
  <c r="C14" i="134"/>
  <c r="D14" i="134"/>
  <c r="E14" i="134"/>
  <c r="A15" i="134"/>
  <c r="B15" i="134"/>
  <c r="C15" i="134"/>
  <c r="D15" i="134"/>
  <c r="E15" i="134"/>
  <c r="A16" i="134"/>
  <c r="B16" i="134"/>
  <c r="C16" i="134"/>
  <c r="D16" i="134"/>
  <c r="E16" i="134"/>
  <c r="A17" i="134"/>
  <c r="B17" i="134"/>
  <c r="C17" i="134"/>
  <c r="D17" i="134"/>
  <c r="E17" i="134"/>
  <c r="A18" i="134"/>
  <c r="B18" i="134"/>
  <c r="C18" i="134"/>
  <c r="D18" i="134"/>
  <c r="E18" i="134"/>
  <c r="A19" i="134"/>
  <c r="B19" i="134"/>
  <c r="C19" i="134"/>
  <c r="D19" i="134"/>
  <c r="E19" i="134"/>
  <c r="A20" i="134"/>
  <c r="B20" i="134"/>
  <c r="C20" i="134"/>
  <c r="D20" i="134"/>
  <c r="E20" i="134"/>
  <c r="A21" i="134"/>
  <c r="B21" i="134"/>
  <c r="C21" i="134"/>
  <c r="D21" i="134"/>
  <c r="E21" i="134"/>
  <c r="A22" i="134"/>
  <c r="B22" i="134"/>
  <c r="C22" i="134"/>
  <c r="D22" i="134"/>
  <c r="E22" i="134"/>
  <c r="A23" i="134"/>
  <c r="B23" i="134"/>
  <c r="C23" i="134"/>
  <c r="D23" i="134"/>
  <c r="E23" i="134"/>
  <c r="A24" i="134"/>
  <c r="B24" i="134"/>
  <c r="C24" i="134"/>
  <c r="D24" i="134"/>
  <c r="E24" i="134"/>
  <c r="A25" i="134"/>
  <c r="B25" i="134"/>
  <c r="C25" i="134"/>
  <c r="D25" i="134"/>
  <c r="E25" i="134"/>
  <c r="A26" i="134"/>
  <c r="B26" i="134"/>
  <c r="C26" i="134"/>
  <c r="D26" i="134"/>
  <c r="E26" i="134"/>
  <c r="A28" i="134"/>
  <c r="B28" i="134"/>
  <c r="C28" i="134"/>
  <c r="D28" i="134"/>
  <c r="E28" i="134"/>
  <c r="K12" i="134"/>
  <c r="F12" i="134"/>
  <c r="A11" i="134"/>
  <c r="A6" i="134"/>
  <c r="B6" i="134"/>
  <c r="C6" i="134"/>
  <c r="D6" i="134"/>
  <c r="E6" i="134"/>
  <c r="A7" i="134"/>
  <c r="B7" i="134"/>
  <c r="C7" i="134"/>
  <c r="D7" i="134"/>
  <c r="E7" i="134"/>
  <c r="A8" i="134"/>
  <c r="B8" i="134"/>
  <c r="C8" i="134"/>
  <c r="D8" i="134"/>
  <c r="E8" i="134"/>
  <c r="K4" i="134"/>
  <c r="F4" i="134"/>
  <c r="A3" i="134"/>
  <c r="D1" i="134"/>
  <c r="Q1" i="134"/>
  <c r="Q2" i="134"/>
  <c r="G7" i="132"/>
  <c r="A6" i="132"/>
  <c r="A32" i="132"/>
  <c r="B32" i="132"/>
  <c r="C32" i="132"/>
  <c r="D32" i="132"/>
  <c r="E32" i="132"/>
  <c r="A33" i="132"/>
  <c r="B33" i="132"/>
  <c r="C33" i="132"/>
  <c r="D33" i="132"/>
  <c r="E33" i="132"/>
  <c r="A34" i="132"/>
  <c r="B34" i="132"/>
  <c r="C34" i="132"/>
  <c r="D34" i="132"/>
  <c r="E34" i="132"/>
  <c r="A35" i="132"/>
  <c r="B35" i="132"/>
  <c r="C35" i="132"/>
  <c r="D35" i="132"/>
  <c r="E35" i="132"/>
  <c r="A36" i="132"/>
  <c r="B36" i="132"/>
  <c r="C36" i="132"/>
  <c r="D36" i="132"/>
  <c r="E36" i="132"/>
  <c r="A37" i="132"/>
  <c r="B37" i="132"/>
  <c r="C37" i="132"/>
  <c r="D37" i="132"/>
  <c r="E37" i="132"/>
  <c r="A38" i="132"/>
  <c r="B38" i="132"/>
  <c r="C38" i="132"/>
  <c r="D38" i="132"/>
  <c r="E38" i="132"/>
  <c r="A39" i="132"/>
  <c r="B39" i="132"/>
  <c r="C39" i="132"/>
  <c r="D39" i="132"/>
  <c r="E39" i="132"/>
  <c r="A40" i="132"/>
  <c r="B40" i="132"/>
  <c r="C40" i="132"/>
  <c r="D40" i="132"/>
  <c r="E40" i="132"/>
  <c r="A41" i="132"/>
  <c r="B41" i="132"/>
  <c r="C41" i="132"/>
  <c r="D41" i="132"/>
  <c r="E41" i="132"/>
  <c r="A42" i="132"/>
  <c r="B42" i="132"/>
  <c r="C42" i="132"/>
  <c r="D42" i="132"/>
  <c r="E42" i="132"/>
  <c r="A43" i="132"/>
  <c r="B43" i="132"/>
  <c r="C43" i="132"/>
  <c r="D43" i="132"/>
  <c r="E43" i="132"/>
  <c r="A44" i="132"/>
  <c r="B44" i="132"/>
  <c r="C44" i="132"/>
  <c r="D44" i="132"/>
  <c r="E44" i="132"/>
  <c r="A45" i="132"/>
  <c r="B45" i="132"/>
  <c r="C45" i="132"/>
  <c r="D45" i="132"/>
  <c r="E45" i="132"/>
  <c r="A46" i="132"/>
  <c r="B46" i="132"/>
  <c r="C46" i="132"/>
  <c r="D46" i="132"/>
  <c r="E46" i="132"/>
  <c r="A47" i="132"/>
  <c r="B47" i="132"/>
  <c r="C47" i="132"/>
  <c r="D47" i="132"/>
  <c r="E47" i="132"/>
  <c r="A48" i="132"/>
  <c r="B48" i="132"/>
  <c r="C48" i="132"/>
  <c r="D48" i="132"/>
  <c r="E48" i="132"/>
  <c r="A50" i="132"/>
  <c r="B50" i="132"/>
  <c r="C50" i="132"/>
  <c r="D50" i="132"/>
  <c r="E50" i="132"/>
  <c r="A9" i="132"/>
  <c r="B9" i="132"/>
  <c r="C9" i="132"/>
  <c r="D9" i="132"/>
  <c r="E9" i="132"/>
  <c r="A10" i="132"/>
  <c r="B10" i="132"/>
  <c r="C10" i="132"/>
  <c r="D10" i="132"/>
  <c r="E10" i="132"/>
  <c r="A11" i="132"/>
  <c r="B11" i="132"/>
  <c r="C11" i="132"/>
  <c r="D11" i="132"/>
  <c r="E11" i="132"/>
  <c r="A12" i="132"/>
  <c r="B12" i="132"/>
  <c r="C12" i="132"/>
  <c r="D12" i="132"/>
  <c r="E12" i="132"/>
  <c r="A13" i="132"/>
  <c r="B13" i="132"/>
  <c r="C13" i="132"/>
  <c r="D13" i="132"/>
  <c r="E13" i="132"/>
  <c r="A14" i="132"/>
  <c r="B14" i="132"/>
  <c r="C14" i="132"/>
  <c r="D14" i="132"/>
  <c r="E14" i="132"/>
  <c r="A15" i="132"/>
  <c r="B15" i="132"/>
  <c r="C15" i="132"/>
  <c r="D15" i="132"/>
  <c r="E15" i="132"/>
  <c r="A16" i="132"/>
  <c r="B16" i="132"/>
  <c r="C16" i="132"/>
  <c r="D16" i="132"/>
  <c r="E16" i="132"/>
  <c r="A17" i="132"/>
  <c r="B17" i="132"/>
  <c r="C17" i="132"/>
  <c r="D17" i="132"/>
  <c r="E17" i="132"/>
  <c r="A18" i="132"/>
  <c r="B18" i="132"/>
  <c r="C18" i="132"/>
  <c r="D18" i="132"/>
  <c r="E18" i="132"/>
  <c r="A19" i="132"/>
  <c r="B19" i="132"/>
  <c r="C19" i="132"/>
  <c r="D19" i="132"/>
  <c r="E19" i="132"/>
  <c r="A20" i="132"/>
  <c r="B20" i="132"/>
  <c r="C20" i="132"/>
  <c r="D20" i="132"/>
  <c r="E20" i="132"/>
  <c r="A21" i="132"/>
  <c r="B21" i="132"/>
  <c r="C21" i="132"/>
  <c r="D21" i="132"/>
  <c r="E21" i="132"/>
  <c r="A22" i="132"/>
  <c r="B22" i="132"/>
  <c r="C22" i="132"/>
  <c r="D22" i="132"/>
  <c r="E22" i="132"/>
  <c r="A23" i="132"/>
  <c r="B23" i="132"/>
  <c r="C23" i="132"/>
  <c r="D23" i="132"/>
  <c r="E23" i="132"/>
  <c r="A24" i="132"/>
  <c r="B24" i="132"/>
  <c r="C24" i="132"/>
  <c r="D24" i="132"/>
  <c r="E24" i="132"/>
  <c r="A25" i="132"/>
  <c r="B25" i="132"/>
  <c r="C25" i="132"/>
  <c r="D25" i="132"/>
  <c r="E25" i="132"/>
  <c r="A27" i="132"/>
  <c r="B27" i="132"/>
  <c r="C27" i="132"/>
  <c r="D27" i="132"/>
  <c r="E27" i="132"/>
  <c r="U4" i="132"/>
  <c r="U5" i="132"/>
  <c r="U6" i="132"/>
  <c r="I28" i="132"/>
  <c r="J28" i="132"/>
  <c r="N28" i="132"/>
  <c r="O28" i="132"/>
  <c r="W9" i="132"/>
  <c r="W10" i="132"/>
  <c r="W11" i="132"/>
  <c r="W12" i="132"/>
  <c r="W13" i="132"/>
  <c r="W14" i="132"/>
  <c r="W15" i="132"/>
  <c r="W16" i="132"/>
  <c r="W17" i="132"/>
  <c r="W18" i="132"/>
  <c r="W19" i="132"/>
  <c r="W20" i="132"/>
  <c r="W21" i="132"/>
  <c r="W22" i="132"/>
  <c r="W23" i="132"/>
  <c r="W24" i="132"/>
  <c r="W25" i="132"/>
  <c r="W27" i="132"/>
  <c r="W28" i="132"/>
  <c r="Z28" i="132"/>
  <c r="K29" i="132"/>
  <c r="I51" i="132"/>
  <c r="J51" i="132"/>
  <c r="N51" i="132"/>
  <c r="O51" i="132"/>
  <c r="W51" i="132"/>
  <c r="Z51" i="132"/>
  <c r="A6" i="131"/>
  <c r="B6" i="131"/>
  <c r="C6" i="131"/>
  <c r="D6" i="131"/>
  <c r="E6" i="131"/>
  <c r="A7" i="131"/>
  <c r="B7" i="131"/>
  <c r="C7" i="131"/>
  <c r="D7" i="131"/>
  <c r="E7" i="131"/>
  <c r="A8" i="131"/>
  <c r="B8" i="131"/>
  <c r="C8" i="131"/>
  <c r="D8" i="131"/>
  <c r="E8" i="131"/>
  <c r="A9" i="131"/>
  <c r="B9" i="131"/>
  <c r="C9" i="131"/>
  <c r="D9" i="131"/>
  <c r="E9" i="131"/>
  <c r="A10" i="131"/>
  <c r="B10" i="131"/>
  <c r="C10" i="131"/>
  <c r="D10" i="131"/>
  <c r="E10" i="131"/>
  <c r="A11" i="131"/>
  <c r="B11" i="131"/>
  <c r="C11" i="131"/>
  <c r="D11" i="131"/>
  <c r="E11" i="131"/>
  <c r="A12" i="131"/>
  <c r="B12" i="131"/>
  <c r="C12" i="131"/>
  <c r="D12" i="131"/>
  <c r="E12" i="131"/>
  <c r="A13" i="131"/>
  <c r="B13" i="131"/>
  <c r="C13" i="131"/>
  <c r="D13" i="131"/>
  <c r="E13" i="131"/>
  <c r="A14" i="131"/>
  <c r="B14" i="131"/>
  <c r="C14" i="131"/>
  <c r="D14" i="131"/>
  <c r="E14" i="131"/>
  <c r="A15" i="131"/>
  <c r="B15" i="131"/>
  <c r="C15" i="131"/>
  <c r="D15" i="131"/>
  <c r="E15" i="131"/>
  <c r="A16" i="131"/>
  <c r="B16" i="131"/>
  <c r="C16" i="131"/>
  <c r="D16" i="131"/>
  <c r="E16" i="131"/>
  <c r="A17" i="131"/>
  <c r="B17" i="131"/>
  <c r="C17" i="131"/>
  <c r="D17" i="131"/>
  <c r="E17" i="131"/>
  <c r="A18" i="131"/>
  <c r="B18" i="131"/>
  <c r="C18" i="131"/>
  <c r="D18" i="131"/>
  <c r="E18" i="131"/>
  <c r="A19" i="131"/>
  <c r="B19" i="131"/>
  <c r="C19" i="131"/>
  <c r="D19" i="131"/>
  <c r="E19" i="131"/>
  <c r="A20" i="131"/>
  <c r="B20" i="131"/>
  <c r="C20" i="131"/>
  <c r="D20" i="131"/>
  <c r="E20" i="131"/>
  <c r="A21" i="131"/>
  <c r="B21" i="131"/>
  <c r="C21" i="131"/>
  <c r="D21" i="131"/>
  <c r="E21" i="131"/>
  <c r="A22" i="131"/>
  <c r="B22" i="131"/>
  <c r="C22" i="131"/>
  <c r="D22" i="131"/>
  <c r="E22" i="131"/>
  <c r="A23" i="131"/>
  <c r="B23" i="131"/>
  <c r="C23" i="131"/>
  <c r="D23" i="131"/>
  <c r="E23" i="131"/>
  <c r="A24" i="131"/>
  <c r="B24" i="131"/>
  <c r="C24" i="131"/>
  <c r="D24" i="131"/>
  <c r="E24" i="131"/>
  <c r="K4" i="131"/>
  <c r="F4" i="131"/>
  <c r="A3" i="131"/>
  <c r="D1" i="131"/>
  <c r="Q1" i="131"/>
  <c r="Q2" i="131"/>
  <c r="I34" i="128"/>
  <c r="J34" i="128"/>
  <c r="N34" i="128"/>
  <c r="O34" i="128"/>
  <c r="I63" i="128"/>
  <c r="J63" i="128"/>
  <c r="N63" i="128"/>
  <c r="O63" i="128"/>
  <c r="W33" i="128"/>
  <c r="W32" i="128"/>
  <c r="W31" i="128"/>
  <c r="W30" i="128"/>
  <c r="W29" i="128"/>
  <c r="W28" i="128"/>
  <c r="G7" i="128"/>
  <c r="A6" i="128"/>
  <c r="A9" i="128"/>
  <c r="B9" i="128"/>
  <c r="C9" i="128"/>
  <c r="D9" i="128"/>
  <c r="E9" i="128"/>
  <c r="A10" i="128"/>
  <c r="B10" i="128"/>
  <c r="C10" i="128"/>
  <c r="D10" i="128"/>
  <c r="E10" i="128"/>
  <c r="A11" i="128"/>
  <c r="B11" i="128"/>
  <c r="C11" i="128"/>
  <c r="D11" i="128"/>
  <c r="E11" i="128"/>
  <c r="A12" i="128"/>
  <c r="B12" i="128"/>
  <c r="C12" i="128"/>
  <c r="D12" i="128"/>
  <c r="E12" i="128"/>
  <c r="A13" i="128"/>
  <c r="B13" i="128"/>
  <c r="C13" i="128"/>
  <c r="D13" i="128"/>
  <c r="E13" i="128"/>
  <c r="A14" i="128"/>
  <c r="B14" i="128"/>
  <c r="C14" i="128"/>
  <c r="D14" i="128"/>
  <c r="E14" i="128"/>
  <c r="A15" i="128"/>
  <c r="B15" i="128"/>
  <c r="C15" i="128"/>
  <c r="D15" i="128"/>
  <c r="E15" i="128"/>
  <c r="A16" i="128"/>
  <c r="B16" i="128"/>
  <c r="C16" i="128"/>
  <c r="D16" i="128"/>
  <c r="E16" i="128"/>
  <c r="A17" i="128"/>
  <c r="B17" i="128"/>
  <c r="C17" i="128"/>
  <c r="D17" i="128"/>
  <c r="E17" i="128"/>
  <c r="A18" i="128"/>
  <c r="B18" i="128"/>
  <c r="C18" i="128"/>
  <c r="D18" i="128"/>
  <c r="E18" i="128"/>
  <c r="A19" i="128"/>
  <c r="B19" i="128"/>
  <c r="C19" i="128"/>
  <c r="D19" i="128"/>
  <c r="E19" i="128"/>
  <c r="A20" i="128"/>
  <c r="B20" i="128"/>
  <c r="C20" i="128"/>
  <c r="D20" i="128"/>
  <c r="E20" i="128"/>
  <c r="A21" i="128"/>
  <c r="B21" i="128"/>
  <c r="C21" i="128"/>
  <c r="D21" i="128"/>
  <c r="E21" i="128"/>
  <c r="A22" i="128"/>
  <c r="B22" i="128"/>
  <c r="C22" i="128"/>
  <c r="D22" i="128"/>
  <c r="E22" i="128"/>
  <c r="A23" i="128"/>
  <c r="B23" i="128"/>
  <c r="C23" i="128"/>
  <c r="D23" i="128"/>
  <c r="E23" i="128"/>
  <c r="A24" i="128"/>
  <c r="B24" i="128"/>
  <c r="C24" i="128"/>
  <c r="D24" i="128"/>
  <c r="E24" i="128"/>
  <c r="A25" i="128"/>
  <c r="B25" i="128"/>
  <c r="C25" i="128"/>
  <c r="D25" i="128"/>
  <c r="E25" i="128"/>
  <c r="A26" i="128"/>
  <c r="B26" i="128"/>
  <c r="C26" i="128"/>
  <c r="D26" i="128"/>
  <c r="E26" i="128"/>
  <c r="A27" i="128"/>
  <c r="B27" i="128"/>
  <c r="C27" i="128"/>
  <c r="D27" i="128"/>
  <c r="E27" i="128"/>
  <c r="A28" i="128"/>
  <c r="B28" i="128"/>
  <c r="C28" i="128"/>
  <c r="D28" i="128"/>
  <c r="E28" i="128"/>
  <c r="A29" i="128"/>
  <c r="B29" i="128"/>
  <c r="C29" i="128"/>
  <c r="D29" i="128"/>
  <c r="E29" i="128"/>
  <c r="A30" i="128"/>
  <c r="B30" i="128"/>
  <c r="C30" i="128"/>
  <c r="D30" i="128"/>
  <c r="E30" i="128"/>
  <c r="A31" i="128"/>
  <c r="B31" i="128"/>
  <c r="C31" i="128"/>
  <c r="D31" i="128"/>
  <c r="E31" i="128"/>
  <c r="A32" i="128"/>
  <c r="B32" i="128"/>
  <c r="C32" i="128"/>
  <c r="D32" i="128"/>
  <c r="E32" i="128"/>
  <c r="A33" i="128"/>
  <c r="B33" i="128"/>
  <c r="C33" i="128"/>
  <c r="D33" i="128"/>
  <c r="E33" i="128"/>
  <c r="A38" i="128"/>
  <c r="B38" i="128"/>
  <c r="C38" i="128"/>
  <c r="D38" i="128"/>
  <c r="E38" i="128"/>
  <c r="A39" i="128"/>
  <c r="B39" i="128"/>
  <c r="C39" i="128"/>
  <c r="D39" i="128"/>
  <c r="E39" i="128"/>
  <c r="A40" i="128"/>
  <c r="B40" i="128"/>
  <c r="C40" i="128"/>
  <c r="D40" i="128"/>
  <c r="E40" i="128"/>
  <c r="A41" i="128"/>
  <c r="B41" i="128"/>
  <c r="C41" i="128"/>
  <c r="D41" i="128"/>
  <c r="E41" i="128"/>
  <c r="A42" i="128"/>
  <c r="B42" i="128"/>
  <c r="C42" i="128"/>
  <c r="D42" i="128"/>
  <c r="E42" i="128"/>
  <c r="A43" i="128"/>
  <c r="B43" i="128"/>
  <c r="C43" i="128"/>
  <c r="D43" i="128"/>
  <c r="E43" i="128"/>
  <c r="A44" i="128"/>
  <c r="B44" i="128"/>
  <c r="C44" i="128"/>
  <c r="D44" i="128"/>
  <c r="E44" i="128"/>
  <c r="A45" i="128"/>
  <c r="B45" i="128"/>
  <c r="C45" i="128"/>
  <c r="D45" i="128"/>
  <c r="E45" i="128"/>
  <c r="A46" i="128"/>
  <c r="B46" i="128"/>
  <c r="C46" i="128"/>
  <c r="D46" i="128"/>
  <c r="E46" i="128"/>
  <c r="A47" i="128"/>
  <c r="B47" i="128"/>
  <c r="C47" i="128"/>
  <c r="D47" i="128"/>
  <c r="E47" i="128"/>
  <c r="A48" i="128"/>
  <c r="B48" i="128"/>
  <c r="C48" i="128"/>
  <c r="D48" i="128"/>
  <c r="E48" i="128"/>
  <c r="A49" i="128"/>
  <c r="B49" i="128"/>
  <c r="C49" i="128"/>
  <c r="D49" i="128"/>
  <c r="E49" i="128"/>
  <c r="A50" i="128"/>
  <c r="B50" i="128"/>
  <c r="C50" i="128"/>
  <c r="D50" i="128"/>
  <c r="E50" i="128"/>
  <c r="A51" i="128"/>
  <c r="B51" i="128"/>
  <c r="C51" i="128"/>
  <c r="D51" i="128"/>
  <c r="E51" i="128"/>
  <c r="A52" i="128"/>
  <c r="B52" i="128"/>
  <c r="C52" i="128"/>
  <c r="D52" i="128"/>
  <c r="E52" i="128"/>
  <c r="A53" i="128"/>
  <c r="B53" i="128"/>
  <c r="C53" i="128"/>
  <c r="D53" i="128"/>
  <c r="E53" i="128"/>
  <c r="A54" i="128"/>
  <c r="B54" i="128"/>
  <c r="C54" i="128"/>
  <c r="D54" i="128"/>
  <c r="E54" i="128"/>
  <c r="A55" i="128"/>
  <c r="B55" i="128"/>
  <c r="C55" i="128"/>
  <c r="D55" i="128"/>
  <c r="E55" i="128"/>
  <c r="A56" i="128"/>
  <c r="B56" i="128"/>
  <c r="C56" i="128"/>
  <c r="D56" i="128"/>
  <c r="E56" i="128"/>
  <c r="A57" i="128"/>
  <c r="B57" i="128"/>
  <c r="C57" i="128"/>
  <c r="D57" i="128"/>
  <c r="E57" i="128"/>
  <c r="A58" i="128"/>
  <c r="B58" i="128"/>
  <c r="C58" i="128"/>
  <c r="D58" i="128"/>
  <c r="E58" i="128"/>
  <c r="A59" i="128"/>
  <c r="B59" i="128"/>
  <c r="C59" i="128"/>
  <c r="D59" i="128"/>
  <c r="E59" i="128"/>
  <c r="A60" i="128"/>
  <c r="B60" i="128"/>
  <c r="C60" i="128"/>
  <c r="D60" i="128"/>
  <c r="E60" i="128"/>
  <c r="A61" i="128"/>
  <c r="B61" i="128"/>
  <c r="C61" i="128"/>
  <c r="D61" i="128"/>
  <c r="E61" i="128"/>
  <c r="A62" i="128"/>
  <c r="B62" i="128"/>
  <c r="C62" i="128"/>
  <c r="D62" i="128"/>
  <c r="E62" i="128"/>
  <c r="G32" i="126"/>
  <c r="F35" i="126"/>
  <c r="W35" i="126" s="1"/>
  <c r="F37" i="126"/>
  <c r="W37" i="126" s="1"/>
  <c r="F44" i="126"/>
  <c r="W44" i="126" s="1"/>
  <c r="F51" i="126"/>
  <c r="W51" i="126" s="1"/>
  <c r="A6" i="129"/>
  <c r="B6" i="129"/>
  <c r="C6" i="129"/>
  <c r="D6" i="129"/>
  <c r="E6" i="129"/>
  <c r="A7" i="129"/>
  <c r="B7" i="129"/>
  <c r="C7" i="129"/>
  <c r="D7" i="129"/>
  <c r="E7" i="129"/>
  <c r="A8" i="129"/>
  <c r="B8" i="129"/>
  <c r="C8" i="129"/>
  <c r="D8" i="129"/>
  <c r="E8" i="129"/>
  <c r="A9" i="129"/>
  <c r="B9" i="129"/>
  <c r="C9" i="129"/>
  <c r="D9" i="129"/>
  <c r="E9" i="129"/>
  <c r="A10" i="129"/>
  <c r="B10" i="129"/>
  <c r="C10" i="129"/>
  <c r="D10" i="129"/>
  <c r="E10" i="129"/>
  <c r="A11" i="129"/>
  <c r="B11" i="129"/>
  <c r="C11" i="129"/>
  <c r="D11" i="129"/>
  <c r="E11" i="129"/>
  <c r="A12" i="129"/>
  <c r="B12" i="129"/>
  <c r="C12" i="129"/>
  <c r="D12" i="129"/>
  <c r="E12" i="129"/>
  <c r="A13" i="129"/>
  <c r="B13" i="129"/>
  <c r="C13" i="129"/>
  <c r="D13" i="129"/>
  <c r="E13" i="129"/>
  <c r="A14" i="129"/>
  <c r="B14" i="129"/>
  <c r="C14" i="129"/>
  <c r="D14" i="129"/>
  <c r="E14" i="129"/>
  <c r="A15" i="129"/>
  <c r="B15" i="129"/>
  <c r="C15" i="129"/>
  <c r="D15" i="129"/>
  <c r="E15" i="129"/>
  <c r="A16" i="129"/>
  <c r="B16" i="129"/>
  <c r="C16" i="129"/>
  <c r="D16" i="129"/>
  <c r="E16" i="129"/>
  <c r="A17" i="129"/>
  <c r="B17" i="129"/>
  <c r="C17" i="129"/>
  <c r="D17" i="129"/>
  <c r="E17" i="129"/>
  <c r="A18" i="129"/>
  <c r="B18" i="129"/>
  <c r="C18" i="129"/>
  <c r="D18" i="129"/>
  <c r="E18" i="129"/>
  <c r="A19" i="129"/>
  <c r="B19" i="129"/>
  <c r="C19" i="129"/>
  <c r="D19" i="129"/>
  <c r="E19" i="129"/>
  <c r="A20" i="129"/>
  <c r="B20" i="129"/>
  <c r="C20" i="129"/>
  <c r="D20" i="129"/>
  <c r="E20" i="129"/>
  <c r="A21" i="129"/>
  <c r="B21" i="129"/>
  <c r="C21" i="129"/>
  <c r="D21" i="129"/>
  <c r="E21" i="129"/>
  <c r="A22" i="129"/>
  <c r="B22" i="129"/>
  <c r="C22" i="129"/>
  <c r="D22" i="129"/>
  <c r="E22" i="129"/>
  <c r="A23" i="129"/>
  <c r="B23" i="129"/>
  <c r="C23" i="129"/>
  <c r="D23" i="129"/>
  <c r="E23" i="129"/>
  <c r="A24" i="129"/>
  <c r="B24" i="129"/>
  <c r="C24" i="129"/>
  <c r="D24" i="129"/>
  <c r="E24" i="129"/>
  <c r="A25" i="129"/>
  <c r="B25" i="129"/>
  <c r="C25" i="129"/>
  <c r="D25" i="129"/>
  <c r="E25" i="129"/>
  <c r="A26" i="129"/>
  <c r="B26" i="129"/>
  <c r="C26" i="129"/>
  <c r="D26" i="129"/>
  <c r="E26" i="129"/>
  <c r="A27" i="129"/>
  <c r="B27" i="129"/>
  <c r="C27" i="129"/>
  <c r="D27" i="129"/>
  <c r="E27" i="129"/>
  <c r="A28" i="129"/>
  <c r="B28" i="129"/>
  <c r="C28" i="129"/>
  <c r="D28" i="129"/>
  <c r="E28" i="129"/>
  <c r="A29" i="129"/>
  <c r="B29" i="129"/>
  <c r="C29" i="129"/>
  <c r="D29" i="129"/>
  <c r="E29" i="129"/>
  <c r="A30" i="129"/>
  <c r="B30" i="129"/>
  <c r="C30" i="129"/>
  <c r="D30" i="129"/>
  <c r="E30" i="129"/>
  <c r="A31" i="129"/>
  <c r="B31" i="129"/>
  <c r="C31" i="129"/>
  <c r="D31" i="129"/>
  <c r="E31" i="129"/>
  <c r="A32" i="129"/>
  <c r="B32" i="129"/>
  <c r="C32" i="129"/>
  <c r="D32" i="129"/>
  <c r="E32" i="129"/>
  <c r="A33" i="129"/>
  <c r="B33" i="129"/>
  <c r="C33" i="129"/>
  <c r="D33" i="129"/>
  <c r="E33" i="129"/>
  <c r="A34" i="129"/>
  <c r="B34" i="129"/>
  <c r="C34" i="129"/>
  <c r="D34" i="129"/>
  <c r="E34" i="129"/>
  <c r="A35" i="129"/>
  <c r="B35" i="129"/>
  <c r="C35" i="129"/>
  <c r="D35" i="129"/>
  <c r="E35" i="129"/>
  <c r="A36" i="129"/>
  <c r="B36" i="129"/>
  <c r="C36" i="129"/>
  <c r="D36" i="129"/>
  <c r="E36" i="129"/>
  <c r="A37" i="129"/>
  <c r="B37" i="129"/>
  <c r="C37" i="129"/>
  <c r="D37" i="129"/>
  <c r="E37" i="129"/>
  <c r="A38" i="129"/>
  <c r="B38" i="129"/>
  <c r="C38" i="129"/>
  <c r="D38" i="129"/>
  <c r="E38" i="129"/>
  <c r="A39" i="129"/>
  <c r="B39" i="129"/>
  <c r="C39" i="129"/>
  <c r="D39" i="129"/>
  <c r="E39" i="129"/>
  <c r="A40" i="129"/>
  <c r="B40" i="129"/>
  <c r="C40" i="129"/>
  <c r="D40" i="129"/>
  <c r="E40" i="129"/>
  <c r="K4" i="129"/>
  <c r="F4" i="129"/>
  <c r="A3" i="129"/>
  <c r="D1" i="129"/>
  <c r="Q1" i="129"/>
  <c r="Q2" i="129"/>
  <c r="U4" i="128"/>
  <c r="U5" i="128"/>
  <c r="U6" i="128"/>
  <c r="W9" i="128"/>
  <c r="W10" i="128"/>
  <c r="W11" i="128"/>
  <c r="W12" i="128"/>
  <c r="W13" i="128"/>
  <c r="W14" i="128"/>
  <c r="W15" i="128"/>
  <c r="W16" i="128"/>
  <c r="W17" i="128"/>
  <c r="W18" i="128"/>
  <c r="W19" i="128"/>
  <c r="W20" i="128"/>
  <c r="W21" i="128"/>
  <c r="W22" i="128"/>
  <c r="W23" i="128"/>
  <c r="W24" i="128"/>
  <c r="W25" i="128"/>
  <c r="W26" i="128"/>
  <c r="W27" i="128"/>
  <c r="W34" i="128"/>
  <c r="Z34" i="128"/>
  <c r="K35" i="128"/>
  <c r="W63" i="128"/>
  <c r="Z63" i="128"/>
  <c r="AA9" i="86"/>
  <c r="AA10" i="86"/>
  <c r="AA11" i="86"/>
  <c r="AA12" i="86"/>
  <c r="AA13" i="86"/>
  <c r="P16" i="86"/>
  <c r="AA16" i="86"/>
  <c r="P17" i="86"/>
  <c r="AA17" i="86"/>
  <c r="P18" i="86"/>
  <c r="AA18" i="86"/>
  <c r="P19" i="86"/>
  <c r="AA19" i="86"/>
  <c r="P20" i="86"/>
  <c r="AA20" i="86"/>
  <c r="P21" i="86"/>
  <c r="AA21" i="86"/>
  <c r="P22" i="86"/>
  <c r="AA22" i="86"/>
  <c r="P23" i="86"/>
  <c r="AA23" i="86"/>
  <c r="P24" i="86"/>
  <c r="AA24" i="86"/>
  <c r="K9" i="123"/>
  <c r="P9" i="123"/>
  <c r="Z9" i="123"/>
  <c r="AA9" i="123"/>
  <c r="K10" i="123"/>
  <c r="Y10" i="123" s="1"/>
  <c r="P10" i="123"/>
  <c r="AA10" i="123"/>
  <c r="P11" i="123"/>
  <c r="Z11" i="123" s="1"/>
  <c r="AA11" i="123"/>
  <c r="K12" i="123"/>
  <c r="Y12" i="123"/>
  <c r="AA12" i="123"/>
  <c r="P13" i="123"/>
  <c r="Z13" i="123" s="1"/>
  <c r="AA13" i="123"/>
  <c r="K14" i="123"/>
  <c r="P14" i="123"/>
  <c r="Z14" i="123" s="1"/>
  <c r="AA14" i="123"/>
  <c r="AA15" i="123"/>
  <c r="K16" i="123"/>
  <c r="Y16" i="123"/>
  <c r="AA16" i="123"/>
  <c r="P17" i="123"/>
  <c r="AA17" i="123"/>
  <c r="K18" i="123"/>
  <c r="P18" i="123"/>
  <c r="Z18" i="123"/>
  <c r="AA18" i="123"/>
  <c r="P19" i="123"/>
  <c r="Z19" i="123"/>
  <c r="AA19" i="123"/>
  <c r="K20" i="123"/>
  <c r="Y20" i="123" s="1"/>
  <c r="P20" i="123"/>
  <c r="Z20" i="123" s="1"/>
  <c r="AA20" i="123"/>
  <c r="AA21" i="123"/>
  <c r="K22" i="123"/>
  <c r="Y22" i="123" s="1"/>
  <c r="AA22" i="123"/>
  <c r="AA23" i="123"/>
  <c r="K24" i="123"/>
  <c r="Y24" i="123" s="1"/>
  <c r="AA24" i="123"/>
  <c r="K25" i="123"/>
  <c r="Y25" i="123"/>
  <c r="P25" i="123"/>
  <c r="AA25" i="123"/>
  <c r="K26" i="123"/>
  <c r="Y26" i="123"/>
  <c r="AA26" i="123"/>
  <c r="K27" i="123"/>
  <c r="Y27" i="123" s="1"/>
  <c r="P27" i="123"/>
  <c r="Z27" i="123" s="1"/>
  <c r="AA27" i="123"/>
  <c r="K28" i="123"/>
  <c r="Y28" i="123"/>
  <c r="AA28" i="123"/>
  <c r="P29" i="123"/>
  <c r="Z29" i="123" s="1"/>
  <c r="AA29" i="123"/>
  <c r="G33" i="89"/>
  <c r="F49" i="89"/>
  <c r="W49" i="89" s="1"/>
  <c r="J17" i="94" s="1"/>
  <c r="K35" i="89"/>
  <c r="X35" i="89"/>
  <c r="K24" i="94" s="1"/>
  <c r="Z35" i="89"/>
  <c r="Z36" i="89"/>
  <c r="Z37" i="89"/>
  <c r="P11" i="89"/>
  <c r="Y11" i="89" s="1"/>
  <c r="H30" i="94" s="1"/>
  <c r="Z38" i="89"/>
  <c r="Z39" i="89"/>
  <c r="P40" i="89"/>
  <c r="Y40" i="89"/>
  <c r="L20" i="94" s="1"/>
  <c r="Z40" i="89"/>
  <c r="K41" i="89"/>
  <c r="X41" i="89" s="1"/>
  <c r="K31" i="94" s="1"/>
  <c r="Z41" i="89"/>
  <c r="Z42" i="89"/>
  <c r="P43" i="89"/>
  <c r="Y43" i="89"/>
  <c r="L27" i="94" s="1"/>
  <c r="Z43" i="89"/>
  <c r="K44" i="89"/>
  <c r="X44" i="89" s="1"/>
  <c r="K22" i="94" s="1"/>
  <c r="Z44" i="89"/>
  <c r="Z45" i="89"/>
  <c r="P46" i="89"/>
  <c r="Y46" i="89"/>
  <c r="L21" i="94" s="1"/>
  <c r="Z46" i="89"/>
  <c r="K47" i="89"/>
  <c r="Z47" i="89"/>
  <c r="Z48" i="89"/>
  <c r="P22" i="89"/>
  <c r="Y22" i="89"/>
  <c r="H18" i="94" s="1"/>
  <c r="Z49" i="89"/>
  <c r="Z50" i="89"/>
  <c r="P24" i="89"/>
  <c r="Y24" i="89" s="1"/>
  <c r="H25" i="94" s="1"/>
  <c r="F51" i="89"/>
  <c r="W51" i="89"/>
  <c r="J33" i="94" s="1"/>
  <c r="Z51" i="89"/>
  <c r="Z52" i="89"/>
  <c r="F53" i="89"/>
  <c r="W53" i="89" s="1"/>
  <c r="J34" i="94" s="1"/>
  <c r="Z53" i="89"/>
  <c r="Z54" i="89"/>
  <c r="K28" i="89"/>
  <c r="X28" i="89" s="1"/>
  <c r="Z56" i="89"/>
  <c r="Z9" i="89"/>
  <c r="Z10" i="89"/>
  <c r="Z11" i="89"/>
  <c r="Z12" i="89"/>
  <c r="Z13" i="89"/>
  <c r="Z14" i="89"/>
  <c r="Z15" i="89"/>
  <c r="Z16" i="89"/>
  <c r="Z17" i="89"/>
  <c r="Z18" i="89"/>
  <c r="Z19" i="89"/>
  <c r="Z20" i="89"/>
  <c r="Z21" i="89"/>
  <c r="Z22" i="89"/>
  <c r="Z23" i="89"/>
  <c r="Z24" i="89"/>
  <c r="Z25" i="89"/>
  <c r="Z26" i="89"/>
  <c r="Z27" i="89"/>
  <c r="Z28" i="89"/>
  <c r="Z30" i="89"/>
  <c r="Z34" i="126"/>
  <c r="Z35" i="126"/>
  <c r="P10" i="126"/>
  <c r="Y10" i="126" s="1"/>
  <c r="Z36" i="126"/>
  <c r="Z37" i="126"/>
  <c r="Z38" i="126"/>
  <c r="Z39" i="126"/>
  <c r="P14" i="126"/>
  <c r="P40" i="126"/>
  <c r="Y40" i="126"/>
  <c r="Z40" i="126"/>
  <c r="Z41" i="126"/>
  <c r="Z42" i="126"/>
  <c r="Z43" i="126"/>
  <c r="Z44" i="126"/>
  <c r="P19" i="126"/>
  <c r="Y19" i="126" s="1"/>
  <c r="Z45" i="126"/>
  <c r="P20" i="126"/>
  <c r="Y20" i="126"/>
  <c r="Z46" i="126"/>
  <c r="Z47" i="126"/>
  <c r="Z48" i="126"/>
  <c r="Z49" i="126"/>
  <c r="K50" i="126"/>
  <c r="X50" i="126"/>
  <c r="Z50" i="126"/>
  <c r="Z51" i="126"/>
  <c r="Z52" i="126"/>
  <c r="Z53" i="126"/>
  <c r="K28" i="126"/>
  <c r="Z54" i="126"/>
  <c r="Z9" i="126"/>
  <c r="Z10" i="126"/>
  <c r="Z11" i="126"/>
  <c r="Z12" i="126"/>
  <c r="Z13" i="126"/>
  <c r="Z14" i="126"/>
  <c r="Z15" i="126"/>
  <c r="Z16" i="126"/>
  <c r="Z17" i="126"/>
  <c r="Z18" i="126"/>
  <c r="Z19" i="126"/>
  <c r="Z20" i="126"/>
  <c r="Z21" i="126"/>
  <c r="Z22" i="126"/>
  <c r="Z23" i="126"/>
  <c r="Z24" i="126"/>
  <c r="Z25" i="126"/>
  <c r="Z26" i="126"/>
  <c r="Z27" i="126"/>
  <c r="Z28" i="126"/>
  <c r="Z29" i="126"/>
  <c r="F10" i="127"/>
  <c r="A9" i="127"/>
  <c r="A3" i="127"/>
  <c r="A5" i="127"/>
  <c r="A7" i="127"/>
  <c r="F35" i="127"/>
  <c r="A34" i="126"/>
  <c r="B34" i="126"/>
  <c r="C34" i="126"/>
  <c r="D34" i="126"/>
  <c r="E34" i="126"/>
  <c r="A35" i="126"/>
  <c r="B35" i="126"/>
  <c r="C35" i="126"/>
  <c r="D35" i="126"/>
  <c r="E35" i="126"/>
  <c r="A36" i="126"/>
  <c r="B36" i="126"/>
  <c r="C36" i="126"/>
  <c r="D36" i="126"/>
  <c r="E36" i="126"/>
  <c r="A37" i="126"/>
  <c r="B37" i="126"/>
  <c r="C37" i="126"/>
  <c r="D37" i="126"/>
  <c r="E37" i="126"/>
  <c r="A38" i="126"/>
  <c r="B38" i="126"/>
  <c r="C38" i="126"/>
  <c r="D38" i="126"/>
  <c r="E38" i="126"/>
  <c r="A39" i="126"/>
  <c r="B39" i="126"/>
  <c r="C39" i="126"/>
  <c r="D39" i="126"/>
  <c r="E39" i="126"/>
  <c r="A40" i="126"/>
  <c r="B40" i="126"/>
  <c r="C40" i="126"/>
  <c r="D40" i="126"/>
  <c r="E40" i="126"/>
  <c r="A41" i="126"/>
  <c r="B41" i="126"/>
  <c r="C41" i="126"/>
  <c r="D41" i="126"/>
  <c r="E41" i="126"/>
  <c r="A42" i="126"/>
  <c r="B42" i="126"/>
  <c r="C42" i="126"/>
  <c r="D42" i="126"/>
  <c r="E42" i="126"/>
  <c r="A43" i="126"/>
  <c r="B43" i="126"/>
  <c r="C43" i="126"/>
  <c r="D43" i="126"/>
  <c r="E43" i="126"/>
  <c r="A44" i="126"/>
  <c r="B44" i="126"/>
  <c r="C44" i="126"/>
  <c r="D44" i="126"/>
  <c r="E44" i="126"/>
  <c r="A45" i="126"/>
  <c r="B45" i="126"/>
  <c r="C45" i="126"/>
  <c r="D45" i="126"/>
  <c r="E45" i="126"/>
  <c r="A46" i="126"/>
  <c r="B46" i="126"/>
  <c r="C46" i="126"/>
  <c r="D46" i="126"/>
  <c r="E46" i="126"/>
  <c r="A47" i="126"/>
  <c r="B47" i="126"/>
  <c r="C47" i="126"/>
  <c r="D47" i="126"/>
  <c r="E47" i="126"/>
  <c r="A48" i="126"/>
  <c r="B48" i="126"/>
  <c r="C48" i="126"/>
  <c r="D48" i="126"/>
  <c r="E48" i="126"/>
  <c r="A49" i="126"/>
  <c r="B49" i="126"/>
  <c r="C49" i="126"/>
  <c r="D49" i="126"/>
  <c r="E49" i="126"/>
  <c r="A50" i="126"/>
  <c r="B50" i="126"/>
  <c r="C50" i="126"/>
  <c r="D50" i="126"/>
  <c r="E50" i="126"/>
  <c r="A51" i="126"/>
  <c r="B51" i="126"/>
  <c r="C51" i="126"/>
  <c r="D51" i="126"/>
  <c r="E51" i="126"/>
  <c r="A52" i="126"/>
  <c r="B52" i="126"/>
  <c r="C52" i="126"/>
  <c r="D52" i="126"/>
  <c r="E52" i="126"/>
  <c r="A53" i="126"/>
  <c r="B53" i="126"/>
  <c r="C53" i="126"/>
  <c r="D53" i="126"/>
  <c r="E53" i="126"/>
  <c r="A54" i="126"/>
  <c r="B54" i="126"/>
  <c r="C54" i="126"/>
  <c r="D54" i="126"/>
  <c r="E54" i="126"/>
  <c r="A9" i="126"/>
  <c r="B9" i="126"/>
  <c r="C9" i="126"/>
  <c r="D9" i="126"/>
  <c r="E9" i="126"/>
  <c r="A10" i="126"/>
  <c r="B10" i="126"/>
  <c r="C10" i="126"/>
  <c r="D10" i="126"/>
  <c r="E10" i="126"/>
  <c r="A11" i="126"/>
  <c r="B11" i="126"/>
  <c r="C11" i="126"/>
  <c r="D11" i="126"/>
  <c r="E11" i="126"/>
  <c r="A12" i="126"/>
  <c r="B12" i="126"/>
  <c r="C12" i="126"/>
  <c r="D12" i="126"/>
  <c r="E12" i="126"/>
  <c r="A13" i="126"/>
  <c r="B13" i="126"/>
  <c r="C13" i="126"/>
  <c r="D13" i="126"/>
  <c r="E13" i="126"/>
  <c r="A14" i="126"/>
  <c r="B14" i="126"/>
  <c r="C14" i="126"/>
  <c r="D14" i="126"/>
  <c r="E14" i="126"/>
  <c r="A15" i="126"/>
  <c r="B15" i="126"/>
  <c r="C15" i="126"/>
  <c r="D15" i="126"/>
  <c r="E15" i="126"/>
  <c r="A16" i="126"/>
  <c r="B16" i="126"/>
  <c r="C16" i="126"/>
  <c r="D16" i="126"/>
  <c r="E16" i="126"/>
  <c r="A17" i="126"/>
  <c r="B17" i="126"/>
  <c r="C17" i="126"/>
  <c r="D17" i="126"/>
  <c r="E17" i="126"/>
  <c r="A18" i="126"/>
  <c r="B18" i="126"/>
  <c r="C18" i="126"/>
  <c r="D18" i="126"/>
  <c r="E18" i="126"/>
  <c r="A19" i="126"/>
  <c r="B19" i="126"/>
  <c r="C19" i="126"/>
  <c r="D19" i="126"/>
  <c r="E19" i="126"/>
  <c r="A20" i="126"/>
  <c r="B20" i="126"/>
  <c r="C20" i="126"/>
  <c r="D20" i="126"/>
  <c r="E20" i="126"/>
  <c r="A21" i="126"/>
  <c r="B21" i="126"/>
  <c r="C21" i="126"/>
  <c r="D21" i="126"/>
  <c r="E21" i="126"/>
  <c r="A22" i="126"/>
  <c r="B22" i="126"/>
  <c r="C22" i="126"/>
  <c r="D22" i="126"/>
  <c r="E22" i="126"/>
  <c r="A23" i="126"/>
  <c r="B23" i="126"/>
  <c r="C23" i="126"/>
  <c r="D23" i="126"/>
  <c r="E23" i="126"/>
  <c r="A24" i="126"/>
  <c r="B24" i="126"/>
  <c r="C24" i="126"/>
  <c r="D24" i="126"/>
  <c r="E24" i="126"/>
  <c r="A25" i="126"/>
  <c r="B25" i="126"/>
  <c r="C25" i="126"/>
  <c r="D25" i="126"/>
  <c r="E25" i="126"/>
  <c r="A26" i="126"/>
  <c r="B26" i="126"/>
  <c r="C26" i="126"/>
  <c r="D26" i="126"/>
  <c r="E26" i="126"/>
  <c r="A27" i="126"/>
  <c r="B27" i="126"/>
  <c r="C27" i="126"/>
  <c r="D27" i="126"/>
  <c r="E27" i="126"/>
  <c r="A28" i="126"/>
  <c r="B28" i="126"/>
  <c r="C28" i="126"/>
  <c r="D28" i="126"/>
  <c r="E28" i="126"/>
  <c r="A29" i="126"/>
  <c r="B29" i="126"/>
  <c r="C29" i="126"/>
  <c r="D29" i="126"/>
  <c r="E29" i="126"/>
  <c r="G7" i="126"/>
  <c r="F10" i="126"/>
  <c r="W10" i="126" s="1"/>
  <c r="A6" i="126"/>
  <c r="U4" i="126"/>
  <c r="U5" i="126"/>
  <c r="U6" i="126"/>
  <c r="I30" i="126"/>
  <c r="J30" i="126"/>
  <c r="N30" i="126"/>
  <c r="O30" i="126"/>
  <c r="W15" i="126"/>
  <c r="W16" i="126"/>
  <c r="W17" i="126"/>
  <c r="W18" i="126"/>
  <c r="W19" i="126"/>
  <c r="W20" i="126"/>
  <c r="W21" i="126"/>
  <c r="W22" i="126"/>
  <c r="W23" i="126"/>
  <c r="W24" i="126"/>
  <c r="W25" i="126"/>
  <c r="W26" i="126"/>
  <c r="W27" i="126"/>
  <c r="W28" i="126"/>
  <c r="W29" i="126"/>
  <c r="W30" i="126"/>
  <c r="Z30" i="126"/>
  <c r="K31" i="126"/>
  <c r="I55" i="126"/>
  <c r="J55" i="126"/>
  <c r="N55" i="126"/>
  <c r="O55" i="126"/>
  <c r="W55" i="126"/>
  <c r="Z55" i="126"/>
  <c r="E28" i="125"/>
  <c r="D28" i="125"/>
  <c r="C28" i="125"/>
  <c r="B28" i="125"/>
  <c r="A28" i="125"/>
  <c r="A6" i="125"/>
  <c r="B6" i="125"/>
  <c r="C6" i="125"/>
  <c r="D6" i="125"/>
  <c r="E6" i="125"/>
  <c r="A7" i="125"/>
  <c r="B7" i="125"/>
  <c r="C7" i="125"/>
  <c r="D7" i="125"/>
  <c r="E7" i="125"/>
  <c r="A8" i="125"/>
  <c r="B8" i="125"/>
  <c r="C8" i="125"/>
  <c r="D8" i="125"/>
  <c r="E8" i="125"/>
  <c r="A9" i="125"/>
  <c r="B9" i="125"/>
  <c r="C9" i="125"/>
  <c r="D9" i="125"/>
  <c r="E9" i="125"/>
  <c r="A10" i="125"/>
  <c r="B10" i="125"/>
  <c r="C10" i="125"/>
  <c r="D10" i="125"/>
  <c r="E10" i="125"/>
  <c r="A11" i="125"/>
  <c r="B11" i="125"/>
  <c r="C11" i="125"/>
  <c r="D11" i="125"/>
  <c r="E11" i="125"/>
  <c r="A12" i="125"/>
  <c r="B12" i="125"/>
  <c r="C12" i="125"/>
  <c r="D12" i="125"/>
  <c r="E12" i="125"/>
  <c r="A13" i="125"/>
  <c r="B13" i="125"/>
  <c r="C13" i="125"/>
  <c r="D13" i="125"/>
  <c r="E13" i="125"/>
  <c r="A14" i="125"/>
  <c r="B14" i="125"/>
  <c r="C14" i="125"/>
  <c r="D14" i="125"/>
  <c r="E14" i="125"/>
  <c r="A15" i="125"/>
  <c r="B15" i="125"/>
  <c r="C15" i="125"/>
  <c r="D15" i="125"/>
  <c r="E15" i="125"/>
  <c r="A16" i="125"/>
  <c r="B16" i="125"/>
  <c r="C16" i="125"/>
  <c r="D16" i="125"/>
  <c r="E16" i="125"/>
  <c r="A17" i="125"/>
  <c r="B17" i="125"/>
  <c r="C17" i="125"/>
  <c r="D17" i="125"/>
  <c r="E17" i="125"/>
  <c r="A18" i="125"/>
  <c r="B18" i="125"/>
  <c r="C18" i="125"/>
  <c r="D18" i="125"/>
  <c r="E18" i="125"/>
  <c r="A19" i="125"/>
  <c r="B19" i="125"/>
  <c r="C19" i="125"/>
  <c r="D19" i="125"/>
  <c r="E19" i="125"/>
  <c r="A20" i="125"/>
  <c r="B20" i="125"/>
  <c r="C20" i="125"/>
  <c r="D20" i="125"/>
  <c r="E20" i="125"/>
  <c r="A21" i="125"/>
  <c r="B21" i="125"/>
  <c r="C21" i="125"/>
  <c r="D21" i="125"/>
  <c r="E21" i="125"/>
  <c r="A22" i="125"/>
  <c r="B22" i="125"/>
  <c r="C22" i="125"/>
  <c r="D22" i="125"/>
  <c r="E22" i="125"/>
  <c r="A23" i="125"/>
  <c r="B23" i="125"/>
  <c r="C23" i="125"/>
  <c r="D23" i="125"/>
  <c r="E23" i="125"/>
  <c r="A24" i="125"/>
  <c r="B24" i="125"/>
  <c r="C24" i="125"/>
  <c r="D24" i="125"/>
  <c r="E24" i="125"/>
  <c r="A25" i="125"/>
  <c r="B25" i="125"/>
  <c r="C25" i="125"/>
  <c r="D25" i="125"/>
  <c r="E25" i="125"/>
  <c r="A26" i="125"/>
  <c r="B26" i="125"/>
  <c r="C26" i="125"/>
  <c r="D26" i="125"/>
  <c r="E26" i="125"/>
  <c r="A27" i="125"/>
  <c r="B27" i="125"/>
  <c r="C27" i="125"/>
  <c r="D27" i="125"/>
  <c r="E27" i="125"/>
  <c r="K4" i="125"/>
  <c r="F4" i="125"/>
  <c r="A3" i="125"/>
  <c r="D1" i="125"/>
  <c r="Q1" i="125"/>
  <c r="Q2" i="125"/>
  <c r="J10" i="94"/>
  <c r="F10" i="94"/>
  <c r="A9" i="94"/>
  <c r="G7" i="89"/>
  <c r="F9" i="89" s="1"/>
  <c r="W9" i="89" s="1"/>
  <c r="A6" i="89"/>
  <c r="I31" i="89"/>
  <c r="J31" i="89"/>
  <c r="N31" i="89"/>
  <c r="O31" i="89"/>
  <c r="I57" i="89"/>
  <c r="J57" i="89"/>
  <c r="N57" i="89"/>
  <c r="O57" i="89"/>
  <c r="W30" i="89"/>
  <c r="W28" i="89"/>
  <c r="W27" i="89"/>
  <c r="W26" i="89"/>
  <c r="W25" i="89"/>
  <c r="W24" i="89"/>
  <c r="W23" i="89"/>
  <c r="W22" i="89"/>
  <c r="W21" i="89"/>
  <c r="W20" i="89"/>
  <c r="W19" i="89"/>
  <c r="W18" i="89"/>
  <c r="W17" i="89"/>
  <c r="W16" i="89"/>
  <c r="W15" i="89"/>
  <c r="K4" i="97"/>
  <c r="F4" i="97"/>
  <c r="A3" i="97"/>
  <c r="A6" i="97"/>
  <c r="B6" i="97"/>
  <c r="C6" i="97"/>
  <c r="D6" i="97"/>
  <c r="E6" i="97"/>
  <c r="A7" i="97"/>
  <c r="B7" i="97"/>
  <c r="C7" i="97"/>
  <c r="D7" i="97"/>
  <c r="E7" i="97"/>
  <c r="A8" i="97"/>
  <c r="B8" i="97"/>
  <c r="C8" i="97"/>
  <c r="D8" i="97"/>
  <c r="E8" i="97"/>
  <c r="A9" i="97"/>
  <c r="B9" i="97"/>
  <c r="C9" i="97"/>
  <c r="D9" i="97"/>
  <c r="E9" i="97"/>
  <c r="A10" i="97"/>
  <c r="B10" i="97"/>
  <c r="C10" i="97"/>
  <c r="D10" i="97"/>
  <c r="E10" i="97"/>
  <c r="A11" i="97"/>
  <c r="B11" i="97"/>
  <c r="C11" i="97"/>
  <c r="D11" i="97"/>
  <c r="E11" i="97"/>
  <c r="A12" i="97"/>
  <c r="B12" i="97"/>
  <c r="C12" i="97"/>
  <c r="D12" i="97"/>
  <c r="E12" i="97"/>
  <c r="A13" i="97"/>
  <c r="B13" i="97"/>
  <c r="C13" i="97"/>
  <c r="D13" i="97"/>
  <c r="E13" i="97"/>
  <c r="A14" i="97"/>
  <c r="B14" i="97"/>
  <c r="C14" i="97"/>
  <c r="D14" i="97"/>
  <c r="E14" i="97"/>
  <c r="A15" i="97"/>
  <c r="B15" i="97"/>
  <c r="C15" i="97"/>
  <c r="D15" i="97"/>
  <c r="E15" i="97"/>
  <c r="A16" i="97"/>
  <c r="B16" i="97"/>
  <c r="C16" i="97"/>
  <c r="D16" i="97"/>
  <c r="E16" i="97"/>
  <c r="A17" i="97"/>
  <c r="B17" i="97"/>
  <c r="C17" i="97"/>
  <c r="D17" i="97"/>
  <c r="E17" i="97"/>
  <c r="A18" i="97"/>
  <c r="B18" i="97"/>
  <c r="C18" i="97"/>
  <c r="D18" i="97"/>
  <c r="E18" i="97"/>
  <c r="A19" i="97"/>
  <c r="B19" i="97"/>
  <c r="C19" i="97"/>
  <c r="D19" i="97"/>
  <c r="E19" i="97"/>
  <c r="A20" i="97"/>
  <c r="B20" i="97"/>
  <c r="C20" i="97"/>
  <c r="D20" i="97"/>
  <c r="E20" i="97"/>
  <c r="A21" i="97"/>
  <c r="B21" i="97"/>
  <c r="C21" i="97"/>
  <c r="D21" i="97"/>
  <c r="E21" i="97"/>
  <c r="A22" i="97"/>
  <c r="B22" i="97"/>
  <c r="C22" i="97"/>
  <c r="D22" i="97"/>
  <c r="E22" i="97"/>
  <c r="A23" i="97"/>
  <c r="B23" i="97"/>
  <c r="C23" i="97"/>
  <c r="D23" i="97"/>
  <c r="E23" i="97"/>
  <c r="A24" i="97"/>
  <c r="B24" i="97"/>
  <c r="C24" i="97"/>
  <c r="D24" i="97"/>
  <c r="E24" i="97"/>
  <c r="A25" i="97"/>
  <c r="B25" i="97"/>
  <c r="C25" i="97"/>
  <c r="D25" i="97"/>
  <c r="E25" i="97"/>
  <c r="A26" i="97"/>
  <c r="B26" i="97"/>
  <c r="C26" i="97"/>
  <c r="D26" i="97"/>
  <c r="E26" i="97"/>
  <c r="A27" i="97"/>
  <c r="B27" i="97"/>
  <c r="C27" i="97"/>
  <c r="D27" i="97"/>
  <c r="E27" i="97"/>
  <c r="A28" i="97"/>
  <c r="B28" i="97"/>
  <c r="C28" i="97"/>
  <c r="D28" i="97"/>
  <c r="E28" i="97"/>
  <c r="G7" i="123"/>
  <c r="A6" i="123"/>
  <c r="V4" i="123"/>
  <c r="V5" i="123"/>
  <c r="V6" i="123"/>
  <c r="I30" i="123"/>
  <c r="J30" i="123"/>
  <c r="N30" i="123"/>
  <c r="P30" i="123" s="1"/>
  <c r="Z30" i="123" s="1"/>
  <c r="O30" i="123"/>
  <c r="X9" i="123"/>
  <c r="X30" i="123"/>
  <c r="F4" i="122"/>
  <c r="A3" i="122"/>
  <c r="A6" i="122"/>
  <c r="B6" i="122"/>
  <c r="C6" i="122"/>
  <c r="D6" i="122"/>
  <c r="E6" i="122"/>
  <c r="A7" i="122"/>
  <c r="B7" i="122"/>
  <c r="C7" i="122"/>
  <c r="D7" i="122"/>
  <c r="E7" i="122"/>
  <c r="A8" i="122"/>
  <c r="B8" i="122"/>
  <c r="C8" i="122"/>
  <c r="D8" i="122"/>
  <c r="E8" i="122"/>
  <c r="A9" i="122"/>
  <c r="B9" i="122"/>
  <c r="C9" i="122"/>
  <c r="D9" i="122"/>
  <c r="E9" i="122"/>
  <c r="A10" i="122"/>
  <c r="B10" i="122"/>
  <c r="C10" i="122"/>
  <c r="D10" i="122"/>
  <c r="E10" i="122"/>
  <c r="A11" i="122"/>
  <c r="B11" i="122"/>
  <c r="C11" i="122"/>
  <c r="D11" i="122"/>
  <c r="E11" i="122"/>
  <c r="A12" i="122"/>
  <c r="B12" i="122"/>
  <c r="C12" i="122"/>
  <c r="D12" i="122"/>
  <c r="E12" i="122"/>
  <c r="A13" i="122"/>
  <c r="B13" i="122"/>
  <c r="C13" i="122"/>
  <c r="D13" i="122"/>
  <c r="E13" i="122"/>
  <c r="A14" i="122"/>
  <c r="B14" i="122"/>
  <c r="C14" i="122"/>
  <c r="D14" i="122"/>
  <c r="E14" i="122"/>
  <c r="A15" i="122"/>
  <c r="B15" i="122"/>
  <c r="C15" i="122"/>
  <c r="D15" i="122"/>
  <c r="E15" i="122"/>
  <c r="A16" i="122"/>
  <c r="B16" i="122"/>
  <c r="C16" i="122"/>
  <c r="D16" i="122"/>
  <c r="E16" i="122"/>
  <c r="A17" i="122"/>
  <c r="B17" i="122"/>
  <c r="C17" i="122"/>
  <c r="D17" i="122"/>
  <c r="E17" i="122"/>
  <c r="A18" i="122"/>
  <c r="B18" i="122"/>
  <c r="C18" i="122"/>
  <c r="D18" i="122"/>
  <c r="E18" i="122"/>
  <c r="A19" i="122"/>
  <c r="B19" i="122"/>
  <c r="C19" i="122"/>
  <c r="D19" i="122"/>
  <c r="E19" i="122"/>
  <c r="A20" i="122"/>
  <c r="B20" i="122"/>
  <c r="C20" i="122"/>
  <c r="D20" i="122"/>
  <c r="E20" i="122"/>
  <c r="A21" i="122"/>
  <c r="B21" i="122"/>
  <c r="C21" i="122"/>
  <c r="D21" i="122"/>
  <c r="E21" i="122"/>
  <c r="A22" i="122"/>
  <c r="B22" i="122"/>
  <c r="C22" i="122"/>
  <c r="D22" i="122"/>
  <c r="E22" i="122"/>
  <c r="A23" i="122"/>
  <c r="B23" i="122"/>
  <c r="C23" i="122"/>
  <c r="D23" i="122"/>
  <c r="E23" i="122"/>
  <c r="A24" i="122"/>
  <c r="B24" i="122"/>
  <c r="C24" i="122"/>
  <c r="D24" i="122"/>
  <c r="E24" i="122"/>
  <c r="A25" i="122"/>
  <c r="B25" i="122"/>
  <c r="C25" i="122"/>
  <c r="D25" i="122"/>
  <c r="E25" i="122"/>
  <c r="A26" i="122"/>
  <c r="B26" i="122"/>
  <c r="C26" i="122"/>
  <c r="D26" i="122"/>
  <c r="E26" i="122"/>
  <c r="A27" i="122"/>
  <c r="B27" i="122"/>
  <c r="C27" i="122"/>
  <c r="D27" i="122"/>
  <c r="E27" i="122"/>
  <c r="A28" i="122"/>
  <c r="B28" i="122"/>
  <c r="C28" i="122"/>
  <c r="D28" i="122"/>
  <c r="E28" i="122"/>
  <c r="D1" i="122"/>
  <c r="J1" i="122"/>
  <c r="J2" i="122"/>
  <c r="I25" i="86"/>
  <c r="J25" i="86"/>
  <c r="N25" i="86"/>
  <c r="O25" i="86"/>
  <c r="P25" i="86"/>
  <c r="A9" i="86"/>
  <c r="B9" i="86"/>
  <c r="C9" i="86"/>
  <c r="D9" i="86"/>
  <c r="E9" i="86"/>
  <c r="A10" i="86"/>
  <c r="B10" i="86"/>
  <c r="C10" i="86"/>
  <c r="D10" i="86"/>
  <c r="E10" i="86"/>
  <c r="A11" i="86"/>
  <c r="B11" i="86"/>
  <c r="C11" i="86"/>
  <c r="D11" i="86"/>
  <c r="E11" i="86"/>
  <c r="A12" i="86"/>
  <c r="B12" i="86"/>
  <c r="C12" i="86"/>
  <c r="D12" i="86"/>
  <c r="E12" i="86"/>
  <c r="A13" i="86"/>
  <c r="B13" i="86"/>
  <c r="C13" i="86"/>
  <c r="D13" i="86"/>
  <c r="E13" i="86"/>
  <c r="A14" i="86"/>
  <c r="B14" i="86"/>
  <c r="C14" i="86"/>
  <c r="D14" i="86"/>
  <c r="E14" i="86"/>
  <c r="A16" i="86"/>
  <c r="B16" i="86"/>
  <c r="C16" i="86"/>
  <c r="D16" i="86"/>
  <c r="E16" i="86"/>
  <c r="A17" i="86"/>
  <c r="B17" i="86"/>
  <c r="C17" i="86"/>
  <c r="D17" i="86"/>
  <c r="E17" i="86"/>
  <c r="A18" i="86"/>
  <c r="B18" i="86"/>
  <c r="C18" i="86"/>
  <c r="D18" i="86"/>
  <c r="E18" i="86"/>
  <c r="A19" i="86"/>
  <c r="B19" i="86"/>
  <c r="C19" i="86"/>
  <c r="D19" i="86"/>
  <c r="E19" i="86"/>
  <c r="A20" i="86"/>
  <c r="B20" i="86"/>
  <c r="C20" i="86"/>
  <c r="D20" i="86"/>
  <c r="E20" i="86"/>
  <c r="A21" i="86"/>
  <c r="B21" i="86"/>
  <c r="C21" i="86"/>
  <c r="D21" i="86"/>
  <c r="E21" i="86"/>
  <c r="A22" i="86"/>
  <c r="B22" i="86"/>
  <c r="C22" i="86"/>
  <c r="D22" i="86"/>
  <c r="E22" i="86"/>
  <c r="A23" i="86"/>
  <c r="B23" i="86"/>
  <c r="C23" i="86"/>
  <c r="D23" i="86"/>
  <c r="E23" i="86"/>
  <c r="A24" i="86"/>
  <c r="B24" i="86"/>
  <c r="C24" i="86"/>
  <c r="D24" i="86"/>
  <c r="E24" i="86"/>
  <c r="A6" i="96"/>
  <c r="B6" i="96"/>
  <c r="C6" i="96"/>
  <c r="D6" i="96"/>
  <c r="E6" i="96"/>
  <c r="A7" i="96"/>
  <c r="B7" i="96"/>
  <c r="C7" i="96"/>
  <c r="D7" i="96"/>
  <c r="E7" i="96"/>
  <c r="A8" i="96"/>
  <c r="B8" i="96"/>
  <c r="C8" i="96"/>
  <c r="D8" i="96"/>
  <c r="E8" i="96"/>
  <c r="A9" i="96"/>
  <c r="B9" i="96"/>
  <c r="C9" i="96"/>
  <c r="D9" i="96"/>
  <c r="E9" i="96"/>
  <c r="A10" i="96"/>
  <c r="B10" i="96"/>
  <c r="C10" i="96"/>
  <c r="D10" i="96"/>
  <c r="E10" i="96"/>
  <c r="A11" i="96"/>
  <c r="B11" i="96"/>
  <c r="C11" i="96"/>
  <c r="D11" i="96"/>
  <c r="E11" i="96"/>
  <c r="A12" i="96"/>
  <c r="B12" i="96"/>
  <c r="C12" i="96"/>
  <c r="D12" i="96"/>
  <c r="E12" i="96"/>
  <c r="A13" i="96"/>
  <c r="B13" i="96"/>
  <c r="C13" i="96"/>
  <c r="D13" i="96"/>
  <c r="E13" i="96"/>
  <c r="A14" i="96"/>
  <c r="B14" i="96"/>
  <c r="C14" i="96"/>
  <c r="D14" i="96"/>
  <c r="E14" i="96"/>
  <c r="A15" i="96"/>
  <c r="B15" i="96"/>
  <c r="C15" i="96"/>
  <c r="D15" i="96"/>
  <c r="E15" i="96"/>
  <c r="A16" i="96"/>
  <c r="B16" i="96"/>
  <c r="C16" i="96"/>
  <c r="D16" i="96"/>
  <c r="E16" i="96"/>
  <c r="A17" i="96"/>
  <c r="B17" i="96"/>
  <c r="C17" i="96"/>
  <c r="D17" i="96"/>
  <c r="E17" i="96"/>
  <c r="A18" i="96"/>
  <c r="B18" i="96"/>
  <c r="C18" i="96"/>
  <c r="D18" i="96"/>
  <c r="E18" i="96"/>
  <c r="A19" i="96"/>
  <c r="B19" i="96"/>
  <c r="C19" i="96"/>
  <c r="D19" i="96"/>
  <c r="E19" i="96"/>
  <c r="A20" i="96"/>
  <c r="B20" i="96"/>
  <c r="C20" i="96"/>
  <c r="D20" i="96"/>
  <c r="E20" i="96"/>
  <c r="A21" i="96"/>
  <c r="B21" i="96"/>
  <c r="C21" i="96"/>
  <c r="D21" i="96"/>
  <c r="E21" i="96"/>
  <c r="A22" i="96"/>
  <c r="B22" i="96"/>
  <c r="C22" i="96"/>
  <c r="D22" i="96"/>
  <c r="E22" i="96"/>
  <c r="A23" i="96"/>
  <c r="B23" i="96"/>
  <c r="C23" i="96"/>
  <c r="D23" i="96"/>
  <c r="E23" i="96"/>
  <c r="A24" i="96"/>
  <c r="B24" i="96"/>
  <c r="C24" i="96"/>
  <c r="D24" i="96"/>
  <c r="E24" i="96"/>
  <c r="A25" i="96"/>
  <c r="B25" i="96"/>
  <c r="C25" i="96"/>
  <c r="D25" i="96"/>
  <c r="E25" i="96"/>
  <c r="A26" i="96"/>
  <c r="B26" i="96"/>
  <c r="C26" i="96"/>
  <c r="D26" i="96"/>
  <c r="E26" i="96"/>
  <c r="A27" i="96"/>
  <c r="B27" i="96"/>
  <c r="C27" i="96"/>
  <c r="D27" i="96"/>
  <c r="E27" i="96"/>
  <c r="A28" i="96"/>
  <c r="B28" i="96"/>
  <c r="C28" i="96"/>
  <c r="D28" i="96"/>
  <c r="E28" i="96"/>
  <c r="J165" i="74"/>
  <c r="I165" i="74"/>
  <c r="J164" i="74"/>
  <c r="I164" i="74"/>
  <c r="J163" i="74"/>
  <c r="I163" i="74"/>
  <c r="J162" i="74"/>
  <c r="I162" i="74"/>
  <c r="J161" i="74"/>
  <c r="I161" i="74"/>
  <c r="J160" i="74"/>
  <c r="I160" i="74"/>
  <c r="J159" i="74"/>
  <c r="I159" i="74"/>
  <c r="J158" i="74"/>
  <c r="I158" i="74"/>
  <c r="J157" i="74"/>
  <c r="I157" i="74"/>
  <c r="J156" i="74"/>
  <c r="I156" i="74"/>
  <c r="J154" i="74"/>
  <c r="I154" i="74"/>
  <c r="J153" i="74"/>
  <c r="I153" i="74"/>
  <c r="J152" i="74"/>
  <c r="I152" i="74"/>
  <c r="J151" i="74"/>
  <c r="I151" i="74"/>
  <c r="J150" i="74"/>
  <c r="I150" i="74"/>
  <c r="J149" i="74"/>
  <c r="I149" i="74"/>
  <c r="J148" i="74"/>
  <c r="I148" i="74"/>
  <c r="J147" i="74"/>
  <c r="I147" i="74"/>
  <c r="J146" i="74"/>
  <c r="I146" i="74"/>
  <c r="J145" i="74"/>
  <c r="I145" i="74"/>
  <c r="J144" i="74"/>
  <c r="I144" i="74"/>
  <c r="J143" i="74"/>
  <c r="I143" i="74"/>
  <c r="J140" i="74"/>
  <c r="I140" i="74"/>
  <c r="J139" i="74"/>
  <c r="I139" i="74"/>
  <c r="J138" i="74"/>
  <c r="I138" i="74"/>
  <c r="J137" i="74"/>
  <c r="I137" i="74"/>
  <c r="J136" i="74"/>
  <c r="I136" i="74"/>
  <c r="J135" i="74"/>
  <c r="I135" i="74"/>
  <c r="J134" i="74"/>
  <c r="I134" i="74"/>
  <c r="J133" i="74"/>
  <c r="I133" i="74"/>
  <c r="J132" i="74"/>
  <c r="I132" i="74"/>
  <c r="J131" i="74"/>
  <c r="I131" i="74"/>
  <c r="J130" i="74"/>
  <c r="I130" i="74"/>
  <c r="J129" i="74"/>
  <c r="I129" i="74"/>
  <c r="J128" i="74"/>
  <c r="I128" i="74"/>
  <c r="J127" i="74"/>
  <c r="I127" i="74"/>
  <c r="J126" i="74"/>
  <c r="I126" i="74"/>
  <c r="J123" i="74"/>
  <c r="I123" i="74"/>
  <c r="J122" i="74"/>
  <c r="I122" i="74"/>
  <c r="J121" i="74"/>
  <c r="I121" i="74"/>
  <c r="J120" i="74"/>
  <c r="I120" i="74"/>
  <c r="J119" i="74"/>
  <c r="I119" i="74"/>
  <c r="J118" i="74"/>
  <c r="I118" i="74"/>
  <c r="J117" i="74"/>
  <c r="I117" i="74"/>
  <c r="J116" i="74"/>
  <c r="I116" i="74"/>
  <c r="J115" i="74"/>
  <c r="I115" i="74"/>
  <c r="J114" i="74"/>
  <c r="I114" i="74"/>
  <c r="J113" i="74"/>
  <c r="I113" i="74"/>
  <c r="J112" i="74"/>
  <c r="I112" i="74"/>
  <c r="J111" i="74"/>
  <c r="I111" i="74"/>
  <c r="J110" i="74"/>
  <c r="I110" i="74"/>
  <c r="J109" i="74"/>
  <c r="I109" i="74"/>
  <c r="J108" i="74"/>
  <c r="I108" i="74"/>
  <c r="J107" i="74"/>
  <c r="I107" i="74"/>
  <c r="J106" i="74"/>
  <c r="I106" i="74"/>
  <c r="J105" i="74"/>
  <c r="I105" i="74"/>
  <c r="J104" i="74"/>
  <c r="I104" i="74"/>
  <c r="J103" i="74"/>
  <c r="I103" i="74"/>
  <c r="J102" i="74"/>
  <c r="I102" i="74"/>
  <c r="J101" i="74"/>
  <c r="I101" i="74"/>
  <c r="J100" i="74"/>
  <c r="I100" i="74"/>
  <c r="J99" i="74"/>
  <c r="I99" i="74"/>
  <c r="J98" i="74"/>
  <c r="I98" i="74"/>
  <c r="J97" i="74"/>
  <c r="I97" i="74"/>
  <c r="J96" i="74"/>
  <c r="I96" i="74"/>
  <c r="J95" i="74"/>
  <c r="I95" i="74"/>
  <c r="J94" i="74"/>
  <c r="I94" i="74"/>
  <c r="J93" i="74"/>
  <c r="I93" i="74"/>
  <c r="J92" i="74"/>
  <c r="I92" i="74"/>
  <c r="J91" i="74"/>
  <c r="I91" i="74"/>
  <c r="J90" i="74"/>
  <c r="I90" i="74"/>
  <c r="J89" i="74"/>
  <c r="I89" i="74"/>
  <c r="J88" i="74"/>
  <c r="I88" i="74"/>
  <c r="J87" i="74"/>
  <c r="I87" i="74"/>
  <c r="J86" i="74"/>
  <c r="I86" i="74"/>
  <c r="J85" i="74"/>
  <c r="I85" i="74"/>
  <c r="J84" i="74"/>
  <c r="I84" i="74"/>
  <c r="J83" i="74"/>
  <c r="I83" i="74"/>
  <c r="J82" i="74"/>
  <c r="I82" i="74"/>
  <c r="J81" i="74"/>
  <c r="I81" i="74"/>
  <c r="J80" i="74"/>
  <c r="I80" i="74"/>
  <c r="J79" i="74"/>
  <c r="I79" i="74"/>
  <c r="J78" i="74"/>
  <c r="I78" i="74"/>
  <c r="J77" i="74"/>
  <c r="I77" i="74"/>
  <c r="J76" i="74"/>
  <c r="I76" i="74"/>
  <c r="J75" i="74"/>
  <c r="I75" i="74"/>
  <c r="J74" i="74"/>
  <c r="I74" i="74"/>
  <c r="J73" i="74"/>
  <c r="I73" i="74"/>
  <c r="J72" i="74"/>
  <c r="I72" i="74"/>
  <c r="J71" i="74"/>
  <c r="I71" i="74"/>
  <c r="J70" i="74"/>
  <c r="I70" i="74"/>
  <c r="J69" i="74"/>
  <c r="I69" i="74"/>
  <c r="J68" i="74"/>
  <c r="I68" i="74"/>
  <c r="J67" i="74"/>
  <c r="I67" i="74"/>
  <c r="J66" i="74"/>
  <c r="I66" i="74"/>
  <c r="J65" i="74"/>
  <c r="I65" i="74"/>
  <c r="J64" i="74"/>
  <c r="I64" i="74"/>
  <c r="J63" i="74"/>
  <c r="I63" i="74"/>
  <c r="J62" i="74"/>
  <c r="I62" i="74"/>
  <c r="J61" i="74"/>
  <c r="I61" i="74"/>
  <c r="J60" i="74"/>
  <c r="I60" i="74"/>
  <c r="J58" i="74"/>
  <c r="I58" i="74"/>
  <c r="J57" i="74"/>
  <c r="I57" i="74"/>
  <c r="J56" i="74"/>
  <c r="I56" i="74"/>
  <c r="J55" i="74"/>
  <c r="I55" i="74"/>
  <c r="J54" i="74"/>
  <c r="I54" i="74"/>
  <c r="J53" i="74"/>
  <c r="I53" i="74"/>
  <c r="J52" i="74"/>
  <c r="I52" i="74"/>
  <c r="J51" i="74"/>
  <c r="I51" i="74"/>
  <c r="J50" i="74"/>
  <c r="I50" i="74"/>
  <c r="J49" i="74"/>
  <c r="I49" i="74"/>
  <c r="J48" i="74"/>
  <c r="I48" i="74"/>
  <c r="J47" i="74"/>
  <c r="I47" i="74"/>
  <c r="K165" i="74"/>
  <c r="K164" i="74"/>
  <c r="K163" i="74"/>
  <c r="K162" i="74"/>
  <c r="K161" i="74"/>
  <c r="K160" i="74"/>
  <c r="K159" i="74"/>
  <c r="K158" i="74"/>
  <c r="K157" i="74"/>
  <c r="K156" i="74"/>
  <c r="K154" i="74"/>
  <c r="K153" i="74"/>
  <c r="K152" i="74"/>
  <c r="K151" i="74"/>
  <c r="K150" i="74"/>
  <c r="K149" i="74"/>
  <c r="K148" i="74"/>
  <c r="K147" i="74"/>
  <c r="K146" i="74"/>
  <c r="K145" i="74"/>
  <c r="K144" i="74"/>
  <c r="K143" i="74"/>
  <c r="K140" i="74"/>
  <c r="K139" i="74"/>
  <c r="K138" i="74"/>
  <c r="K137" i="74"/>
  <c r="K136" i="74"/>
  <c r="K135" i="74"/>
  <c r="K134" i="74"/>
  <c r="K133" i="74"/>
  <c r="K132" i="74"/>
  <c r="K131" i="74"/>
  <c r="K130" i="74"/>
  <c r="K129" i="74"/>
  <c r="K128" i="74"/>
  <c r="K127" i="74"/>
  <c r="K126" i="74"/>
  <c r="K123" i="74"/>
  <c r="K122" i="74"/>
  <c r="K121" i="74"/>
  <c r="K120" i="74"/>
  <c r="K119" i="74"/>
  <c r="K118" i="74"/>
  <c r="K117" i="74"/>
  <c r="K116" i="74"/>
  <c r="K115" i="74"/>
  <c r="K114" i="74"/>
  <c r="K113" i="74"/>
  <c r="K112" i="74"/>
  <c r="K111" i="74"/>
  <c r="K110" i="74"/>
  <c r="K109" i="74"/>
  <c r="K108" i="74"/>
  <c r="K107" i="74"/>
  <c r="K106" i="74"/>
  <c r="K105" i="74"/>
  <c r="K104" i="74"/>
  <c r="K103" i="74"/>
  <c r="K102" i="74"/>
  <c r="K101" i="74"/>
  <c r="K100" i="74"/>
  <c r="K99" i="74"/>
  <c r="K98" i="74"/>
  <c r="K97" i="74"/>
  <c r="K96" i="74"/>
  <c r="K95" i="74"/>
  <c r="K94" i="74"/>
  <c r="K93" i="74"/>
  <c r="K92" i="74"/>
  <c r="K91" i="74"/>
  <c r="K90" i="74"/>
  <c r="K89" i="74"/>
  <c r="K88" i="74"/>
  <c r="K87" i="74"/>
  <c r="K86" i="74"/>
  <c r="K85" i="74"/>
  <c r="K84" i="74"/>
  <c r="K83" i="74"/>
  <c r="K82" i="74"/>
  <c r="K81" i="74"/>
  <c r="K80" i="74"/>
  <c r="K79" i="74"/>
  <c r="K78" i="74"/>
  <c r="K77" i="74"/>
  <c r="K76" i="74"/>
  <c r="K75" i="74"/>
  <c r="K74" i="74"/>
  <c r="K73" i="74"/>
  <c r="K72" i="74"/>
  <c r="K71" i="74"/>
  <c r="K70" i="74"/>
  <c r="K69" i="74"/>
  <c r="K68" i="74"/>
  <c r="K67" i="74"/>
  <c r="K66" i="74"/>
  <c r="K65" i="74"/>
  <c r="K64" i="74"/>
  <c r="K63" i="74"/>
  <c r="K62" i="74"/>
  <c r="K61" i="74"/>
  <c r="K60" i="74"/>
  <c r="K58" i="74"/>
  <c r="K57" i="74"/>
  <c r="K56" i="74"/>
  <c r="K55" i="74"/>
  <c r="K54" i="74"/>
  <c r="K53" i="74"/>
  <c r="K52" i="74"/>
  <c r="K51" i="74"/>
  <c r="K50" i="74"/>
  <c r="K49" i="74"/>
  <c r="K48" i="74"/>
  <c r="K47" i="74"/>
  <c r="F11" i="89"/>
  <c r="W11" i="89" s="1"/>
  <c r="F24" i="94"/>
  <c r="F32" i="94"/>
  <c r="F30" i="94"/>
  <c r="F26" i="94"/>
  <c r="F28" i="94"/>
  <c r="F20" i="94"/>
  <c r="F31" i="94"/>
  <c r="F19" i="94"/>
  <c r="F27" i="94"/>
  <c r="F22" i="94"/>
  <c r="F23" i="94"/>
  <c r="F21" i="94"/>
  <c r="F15" i="94"/>
  <c r="F29" i="94"/>
  <c r="F36" i="94"/>
  <c r="G12" i="116"/>
  <c r="G7" i="116"/>
  <c r="A6" i="116"/>
  <c r="U4" i="116"/>
  <c r="U5" i="116"/>
  <c r="U6" i="116"/>
  <c r="W9" i="116"/>
  <c r="W10" i="116"/>
  <c r="K11" i="116"/>
  <c r="W16" i="116"/>
  <c r="X16" i="116"/>
  <c r="Y16" i="116"/>
  <c r="Z16" i="116"/>
  <c r="AA16" i="116"/>
  <c r="AB16" i="116"/>
  <c r="Z57" i="89"/>
  <c r="W57" i="89"/>
  <c r="K46" i="74"/>
  <c r="J46" i="74"/>
  <c r="I46" i="74"/>
  <c r="K45" i="74"/>
  <c r="J45" i="74"/>
  <c r="I45" i="74"/>
  <c r="K44" i="74"/>
  <c r="J44" i="74"/>
  <c r="I44" i="74"/>
  <c r="K43" i="74"/>
  <c r="J43" i="74"/>
  <c r="I43" i="74"/>
  <c r="K42" i="74"/>
  <c r="J42" i="74"/>
  <c r="I42" i="74"/>
  <c r="K41" i="74"/>
  <c r="J41" i="74"/>
  <c r="I41" i="74"/>
  <c r="K40" i="74"/>
  <c r="J40" i="74"/>
  <c r="I40" i="74"/>
  <c r="K39" i="74"/>
  <c r="J39" i="74"/>
  <c r="I39" i="74"/>
  <c r="K26" i="74"/>
  <c r="J26" i="74"/>
  <c r="I26" i="74"/>
  <c r="I7" i="74"/>
  <c r="J7" i="74"/>
  <c r="K7" i="74"/>
  <c r="I9" i="74"/>
  <c r="J9" i="74"/>
  <c r="K9" i="74"/>
  <c r="I10" i="74"/>
  <c r="J10" i="74"/>
  <c r="K10" i="74"/>
  <c r="I11" i="74"/>
  <c r="J11" i="74"/>
  <c r="K11" i="74"/>
  <c r="I12" i="74"/>
  <c r="J12" i="74"/>
  <c r="K12" i="74"/>
  <c r="I13" i="74"/>
  <c r="J13" i="74"/>
  <c r="K13" i="74"/>
  <c r="A6" i="86"/>
  <c r="A3" i="96"/>
  <c r="W31" i="89"/>
  <c r="Z31" i="89"/>
  <c r="K38" i="74"/>
  <c r="K37" i="74"/>
  <c r="K36" i="74"/>
  <c r="K35" i="74"/>
  <c r="K34" i="74"/>
  <c r="K33" i="74"/>
  <c r="K32" i="74"/>
  <c r="K31" i="74"/>
  <c r="K30" i="74"/>
  <c r="K29" i="74"/>
  <c r="K28" i="74"/>
  <c r="K27" i="74"/>
  <c r="K25" i="74"/>
  <c r="K24" i="74"/>
  <c r="K23" i="74"/>
  <c r="K22" i="74"/>
  <c r="K21" i="74"/>
  <c r="K20" i="74"/>
  <c r="K19" i="74"/>
  <c r="K18" i="74"/>
  <c r="K17" i="74"/>
  <c r="K16" i="74"/>
  <c r="K15" i="74"/>
  <c r="K14" i="74"/>
  <c r="K6" i="74"/>
  <c r="K5" i="74"/>
  <c r="K4" i="74"/>
  <c r="K3" i="74"/>
  <c r="K2" i="74"/>
  <c r="J38" i="74"/>
  <c r="I38" i="74"/>
  <c r="J37" i="74"/>
  <c r="I37" i="74"/>
  <c r="J36" i="74"/>
  <c r="I36" i="74"/>
  <c r="J35" i="74"/>
  <c r="I35" i="74"/>
  <c r="J34" i="74"/>
  <c r="I34" i="74"/>
  <c r="J33" i="74"/>
  <c r="I33" i="74"/>
  <c r="J32" i="74"/>
  <c r="I32" i="74"/>
  <c r="J31" i="74"/>
  <c r="I31" i="74"/>
  <c r="J30" i="74"/>
  <c r="I30" i="74"/>
  <c r="J29" i="74"/>
  <c r="I29" i="74"/>
  <c r="J28" i="74"/>
  <c r="I28" i="74"/>
  <c r="J27" i="74"/>
  <c r="I27" i="74"/>
  <c r="J25" i="74"/>
  <c r="I25" i="74"/>
  <c r="J24" i="74"/>
  <c r="I24" i="74"/>
  <c r="J23" i="74"/>
  <c r="I23" i="74"/>
  <c r="J22" i="74"/>
  <c r="I22" i="74"/>
  <c r="J21" i="74"/>
  <c r="I21" i="74"/>
  <c r="J20" i="74"/>
  <c r="I20" i="74"/>
  <c r="J19" i="74"/>
  <c r="I19" i="74"/>
  <c r="J18" i="74"/>
  <c r="I18" i="74"/>
  <c r="J17" i="74"/>
  <c r="I17" i="74"/>
  <c r="J16" i="74"/>
  <c r="I16" i="74"/>
  <c r="J15" i="74"/>
  <c r="I15" i="74"/>
  <c r="J14" i="74"/>
  <c r="I14" i="74"/>
  <c r="J6" i="74"/>
  <c r="I6" i="74"/>
  <c r="J5" i="74"/>
  <c r="I5" i="74"/>
  <c r="J4" i="74"/>
  <c r="I4" i="74"/>
  <c r="J3" i="74"/>
  <c r="I3" i="74"/>
  <c r="J2" i="74"/>
  <c r="I2" i="74"/>
  <c r="G7" i="86"/>
  <c r="K32" i="89"/>
  <c r="D1" i="97"/>
  <c r="Q2" i="97"/>
  <c r="Q1" i="97"/>
  <c r="F4" i="96"/>
  <c r="J2" i="96"/>
  <c r="J1" i="96"/>
  <c r="D1" i="96"/>
  <c r="A7" i="94"/>
  <c r="A5" i="94"/>
  <c r="A3" i="94"/>
  <c r="AA25" i="86"/>
  <c r="U6" i="89"/>
  <c r="V6" i="86"/>
  <c r="U5" i="89"/>
  <c r="V5" i="86"/>
  <c r="U4" i="89"/>
  <c r="V4" i="86"/>
  <c r="X25" i="86"/>
  <c r="R11" i="138"/>
  <c r="R18" i="135"/>
  <c r="R36" i="135"/>
  <c r="R14" i="135"/>
  <c r="R32" i="135"/>
  <c r="R10" i="135"/>
  <c r="X10" i="135"/>
  <c r="X15" i="135"/>
  <c r="R13" i="135"/>
  <c r="Y15" i="86"/>
  <c r="K25" i="86"/>
  <c r="R25" i="86" s="1"/>
  <c r="R13" i="86"/>
  <c r="S13" i="86" s="1"/>
  <c r="R19" i="86"/>
  <c r="F47" i="126"/>
  <c r="W47" i="126" s="1"/>
  <c r="F54" i="89"/>
  <c r="W54" i="89" s="1"/>
  <c r="F52" i="89"/>
  <c r="W52" i="89" s="1"/>
  <c r="J16" i="94" s="1"/>
  <c r="F48" i="89"/>
  <c r="W48" i="89" s="1"/>
  <c r="J18" i="94" s="1"/>
  <c r="F56" i="89"/>
  <c r="W56" i="89" s="1"/>
  <c r="J29" i="94" s="1"/>
  <c r="F54" i="126"/>
  <c r="W54" i="126" s="1"/>
  <c r="F39" i="126"/>
  <c r="W39" i="126" s="1"/>
  <c r="P22" i="126"/>
  <c r="Y22" i="126" s="1"/>
  <c r="P16" i="126"/>
  <c r="Y16" i="126"/>
  <c r="P42" i="126"/>
  <c r="Y42" i="126" s="1"/>
  <c r="K43" i="126"/>
  <c r="X43" i="126"/>
  <c r="K40" i="126"/>
  <c r="X40" i="126" s="1"/>
  <c r="K14" i="126"/>
  <c r="X14" i="126" s="1"/>
  <c r="K53" i="126"/>
  <c r="X53" i="126" s="1"/>
  <c r="P24" i="126"/>
  <c r="Y24" i="126"/>
  <c r="P43" i="126"/>
  <c r="Y43" i="126" s="1"/>
  <c r="K42" i="126"/>
  <c r="X42" i="126" s="1"/>
  <c r="K16" i="126"/>
  <c r="K10" i="126"/>
  <c r="R10" i="126"/>
  <c r="P55" i="89"/>
  <c r="Y55" i="89"/>
  <c r="F50" i="89"/>
  <c r="W50" i="89" s="1"/>
  <c r="J25" i="94" s="1"/>
  <c r="F47" i="89"/>
  <c r="W47" i="89"/>
  <c r="J15" i="94" s="1"/>
  <c r="F55" i="89"/>
  <c r="W55" i="89" s="1"/>
  <c r="R22" i="86"/>
  <c r="R18" i="123"/>
  <c r="AB18" i="123" s="1"/>
  <c r="Y18" i="123"/>
  <c r="R18" i="86"/>
  <c r="R24" i="86"/>
  <c r="S24" i="86" s="1"/>
  <c r="R16" i="86"/>
  <c r="R20" i="86"/>
  <c r="R17" i="86"/>
  <c r="R21" i="86"/>
  <c r="R23" i="86"/>
  <c r="Y16" i="86"/>
  <c r="Y18" i="86"/>
  <c r="Y22" i="86"/>
  <c r="Y17" i="86"/>
  <c r="Y19" i="86"/>
  <c r="Y21" i="86"/>
  <c r="Y23" i="86"/>
  <c r="P15" i="138"/>
  <c r="K24" i="138"/>
  <c r="X24" i="138" s="1"/>
  <c r="K31" i="138"/>
  <c r="X31" i="138"/>
  <c r="P24" i="138"/>
  <c r="K22" i="138"/>
  <c r="X22" i="138"/>
  <c r="P16" i="138"/>
  <c r="K29" i="138"/>
  <c r="P23" i="138"/>
  <c r="Y23" i="138"/>
  <c r="X11" i="138"/>
  <c r="K17" i="138"/>
  <c r="K28" i="138"/>
  <c r="K14" i="138"/>
  <c r="X14" i="138" s="1"/>
  <c r="K13" i="138"/>
  <c r="P12" i="138"/>
  <c r="Y12" i="138" s="1"/>
  <c r="P25" i="138"/>
  <c r="Y25" i="138"/>
  <c r="K18" i="138"/>
  <c r="R18" i="138" s="1"/>
  <c r="P28" i="138"/>
  <c r="Y28" i="138"/>
  <c r="P14" i="138"/>
  <c r="Y14" i="138" s="1"/>
  <c r="P27" i="138"/>
  <c r="Y27" i="138"/>
  <c r="K10" i="138"/>
  <c r="P15" i="116"/>
  <c r="Y15" i="116"/>
  <c r="P28" i="126"/>
  <c r="Y28" i="126" s="1"/>
  <c r="K24" i="126"/>
  <c r="X24" i="126"/>
  <c r="P49" i="126"/>
  <c r="P48" i="126"/>
  <c r="Y48" i="126"/>
  <c r="K22" i="126"/>
  <c r="X22" i="126" s="1"/>
  <c r="F43" i="126"/>
  <c r="W43" i="126" s="1"/>
  <c r="F41" i="126"/>
  <c r="W41" i="126" s="1"/>
  <c r="F13" i="126"/>
  <c r="W13" i="126" s="1"/>
  <c r="F11" i="126"/>
  <c r="W11" i="126" s="1"/>
  <c r="K54" i="126"/>
  <c r="X54" i="126"/>
  <c r="K46" i="126"/>
  <c r="K19" i="126"/>
  <c r="R19" i="126"/>
  <c r="K34" i="126"/>
  <c r="Y13" i="86"/>
  <c r="P9" i="86"/>
  <c r="Z9" i="86" s="1"/>
  <c r="Y12" i="86"/>
  <c r="P51" i="132"/>
  <c r="K51" i="132"/>
  <c r="X51" i="132"/>
  <c r="K28" i="132"/>
  <c r="X28" i="132" s="1"/>
  <c r="P28" i="132"/>
  <c r="Y28" i="132" s="1"/>
  <c r="P62" i="128"/>
  <c r="Y62" i="128" s="1"/>
  <c r="K34" i="128"/>
  <c r="X34" i="128" s="1"/>
  <c r="P34" i="128"/>
  <c r="Y34" i="128"/>
  <c r="P63" i="128"/>
  <c r="Y63" i="128" s="1"/>
  <c r="K52" i="126"/>
  <c r="X52" i="126"/>
  <c r="K26" i="126"/>
  <c r="X26" i="126" s="1"/>
  <c r="P51" i="126"/>
  <c r="Y51" i="126"/>
  <c r="K20" i="126"/>
  <c r="R20" i="126" s="1"/>
  <c r="P38" i="126"/>
  <c r="Y38" i="126"/>
  <c r="P12" i="126"/>
  <c r="Y12" i="126" s="1"/>
  <c r="K11" i="126"/>
  <c r="P36" i="126"/>
  <c r="Y36" i="126"/>
  <c r="K29" i="126"/>
  <c r="P54" i="126"/>
  <c r="Y54" i="126"/>
  <c r="K21" i="126"/>
  <c r="P46" i="126"/>
  <c r="Y46" i="126"/>
  <c r="K44" i="126"/>
  <c r="X44" i="126"/>
  <c r="K9" i="126"/>
  <c r="P34" i="126"/>
  <c r="Y34" i="126"/>
  <c r="P30" i="126"/>
  <c r="P26" i="126"/>
  <c r="Y26" i="126" s="1"/>
  <c r="K25" i="126"/>
  <c r="P50" i="126"/>
  <c r="Y50" i="126"/>
  <c r="K48" i="126"/>
  <c r="X48" i="126"/>
  <c r="P15" i="126"/>
  <c r="Y15" i="126"/>
  <c r="P39" i="126"/>
  <c r="Y39" i="126"/>
  <c r="K38" i="126"/>
  <c r="X38" i="126"/>
  <c r="K12" i="126"/>
  <c r="K36" i="126"/>
  <c r="F53" i="126"/>
  <c r="W53" i="126"/>
  <c r="F49" i="126"/>
  <c r="W49" i="126" s="1"/>
  <c r="F45" i="126"/>
  <c r="W45" i="126" s="1"/>
  <c r="F42" i="126"/>
  <c r="W42" i="126" s="1"/>
  <c r="F40" i="126"/>
  <c r="W40" i="126"/>
  <c r="F36" i="126"/>
  <c r="W36" i="126" s="1"/>
  <c r="Y14" i="126"/>
  <c r="P55" i="126"/>
  <c r="Y55" i="126"/>
  <c r="K30" i="126"/>
  <c r="X30" i="126"/>
  <c r="P29" i="126"/>
  <c r="Y29" i="126"/>
  <c r="P53" i="126"/>
  <c r="Y53" i="126"/>
  <c r="K27" i="126"/>
  <c r="X27" i="126"/>
  <c r="P25" i="126"/>
  <c r="Y25" i="126"/>
  <c r="K49" i="126"/>
  <c r="X49" i="126"/>
  <c r="P47" i="126"/>
  <c r="Y47" i="126"/>
  <c r="P45" i="126"/>
  <c r="Y45" i="126"/>
  <c r="K18" i="126"/>
  <c r="K41" i="126"/>
  <c r="X41" i="126" s="1"/>
  <c r="P37" i="126"/>
  <c r="P35" i="126"/>
  <c r="Y35" i="126" s="1"/>
  <c r="F34" i="126"/>
  <c r="W34" i="126" s="1"/>
  <c r="K55" i="126"/>
  <c r="X55" i="126"/>
  <c r="K23" i="126"/>
  <c r="X23" i="126" s="1"/>
  <c r="P21" i="126"/>
  <c r="Y21" i="126"/>
  <c r="P44" i="126"/>
  <c r="Y44" i="126" s="1"/>
  <c r="K17" i="126"/>
  <c r="X17" i="126" s="1"/>
  <c r="K15" i="126"/>
  <c r="X15" i="126" s="1"/>
  <c r="P11" i="126"/>
  <c r="Y11" i="126"/>
  <c r="P9" i="126"/>
  <c r="Y9" i="126"/>
  <c r="P52" i="126"/>
  <c r="Y52" i="126"/>
  <c r="K47" i="126"/>
  <c r="X47" i="126"/>
  <c r="P18" i="126"/>
  <c r="Y18" i="126"/>
  <c r="P41" i="126"/>
  <c r="Y41" i="126"/>
  <c r="K13" i="126"/>
  <c r="X13" i="126"/>
  <c r="K37" i="126"/>
  <c r="K35" i="126"/>
  <c r="R35" i="126" s="1"/>
  <c r="F52" i="126"/>
  <c r="W52" i="126" s="1"/>
  <c r="F50" i="126"/>
  <c r="W50" i="126" s="1"/>
  <c r="F48" i="126"/>
  <c r="W48" i="126" s="1"/>
  <c r="F46" i="126"/>
  <c r="W46" i="126" s="1"/>
  <c r="F38" i="126"/>
  <c r="W38" i="126" s="1"/>
  <c r="X55" i="89"/>
  <c r="X29" i="89"/>
  <c r="R29" i="89"/>
  <c r="P26" i="89"/>
  <c r="Y26" i="89"/>
  <c r="H16" i="94" s="1"/>
  <c r="K24" i="89"/>
  <c r="R24" i="89" s="1"/>
  <c r="AA24" i="89"/>
  <c r="I25" i="94" s="1"/>
  <c r="K39" i="89"/>
  <c r="X39" i="89" s="1"/>
  <c r="K28" i="94"/>
  <c r="P57" i="89"/>
  <c r="Y57" i="89" s="1"/>
  <c r="K21" i="89"/>
  <c r="P13" i="89"/>
  <c r="Y13" i="89"/>
  <c r="H28" i="94" s="1"/>
  <c r="P38" i="89"/>
  <c r="Y38" i="89"/>
  <c r="L26" i="94"/>
  <c r="P28" i="89"/>
  <c r="Y28" i="89" s="1"/>
  <c r="K54" i="89"/>
  <c r="X54" i="89"/>
  <c r="K22" i="89"/>
  <c r="P21" i="89"/>
  <c r="K42" i="89"/>
  <c r="K40" i="89"/>
  <c r="R40" i="89"/>
  <c r="K38" i="89"/>
  <c r="X38" i="89" s="1"/>
  <c r="K26" i="94" s="1"/>
  <c r="K57" i="89"/>
  <c r="K27" i="89"/>
  <c r="X27" i="89"/>
  <c r="P53" i="89"/>
  <c r="Y53" i="89" s="1"/>
  <c r="L34" i="94" s="1"/>
  <c r="K26" i="89"/>
  <c r="X26" i="89"/>
  <c r="G16" i="94"/>
  <c r="K17" i="89"/>
  <c r="P30" i="89"/>
  <c r="Y30" i="89"/>
  <c r="H29" i="94" s="1"/>
  <c r="K45" i="89"/>
  <c r="R45" i="89" s="1"/>
  <c r="X45" i="89"/>
  <c r="K23" i="94" s="1"/>
  <c r="K43" i="89"/>
  <c r="X43" i="89"/>
  <c r="K27" i="94" s="1"/>
  <c r="K30" i="89"/>
  <c r="X30" i="89" s="1"/>
  <c r="G29" i="94"/>
  <c r="P56" i="89"/>
  <c r="Y56" i="89" s="1"/>
  <c r="L29" i="94" s="1"/>
  <c r="P25" i="89"/>
  <c r="Y25" i="89"/>
  <c r="H33" i="94"/>
  <c r="P23" i="89"/>
  <c r="Y23" i="89"/>
  <c r="H17" i="94"/>
  <c r="K48" i="89"/>
  <c r="P17" i="89"/>
  <c r="Y17" i="89"/>
  <c r="H27" i="94" s="1"/>
  <c r="P14" i="89"/>
  <c r="Y14" i="89" s="1"/>
  <c r="H20" i="94" s="1"/>
  <c r="K13" i="89"/>
  <c r="X13" i="89"/>
  <c r="G28" i="94"/>
  <c r="P9" i="89"/>
  <c r="Y9" i="89" s="1"/>
  <c r="H24" i="94"/>
  <c r="K31" i="89"/>
  <c r="P27" i="89"/>
  <c r="K52" i="89"/>
  <c r="X52" i="89"/>
  <c r="K16" i="94" s="1"/>
  <c r="K50" i="89"/>
  <c r="X50" i="89"/>
  <c r="K25" i="94"/>
  <c r="K46" i="89"/>
  <c r="X46" i="89" s="1"/>
  <c r="K21" i="94"/>
  <c r="P45" i="89"/>
  <c r="Y45" i="89"/>
  <c r="L23" i="94" s="1"/>
  <c r="P42" i="89"/>
  <c r="Y42" i="89"/>
  <c r="L19" i="94" s="1"/>
  <c r="K37" i="89"/>
  <c r="X37" i="89"/>
  <c r="K30" i="94" s="1"/>
  <c r="P35" i="89"/>
  <c r="Y35" i="89" s="1"/>
  <c r="L24" i="94"/>
  <c r="F12" i="89"/>
  <c r="W12" i="89" s="1"/>
  <c r="K25" i="89"/>
  <c r="X25" i="89"/>
  <c r="G33" i="94"/>
  <c r="P51" i="89"/>
  <c r="Y51" i="89" s="1"/>
  <c r="L33" i="94" s="1"/>
  <c r="K23" i="89"/>
  <c r="R23" i="89" s="1"/>
  <c r="P49" i="89"/>
  <c r="P37" i="89"/>
  <c r="Y37" i="89"/>
  <c r="L30" i="94" s="1"/>
  <c r="K20" i="89"/>
  <c r="X20" i="89"/>
  <c r="G21" i="94" s="1"/>
  <c r="P18" i="89"/>
  <c r="Y18" i="89"/>
  <c r="H22" i="94" s="1"/>
  <c r="P15" i="89"/>
  <c r="Y15" i="89" s="1"/>
  <c r="H31" i="94"/>
  <c r="P12" i="89"/>
  <c r="Y12" i="89" s="1"/>
  <c r="H26" i="94" s="1"/>
  <c r="K11" i="89"/>
  <c r="X11" i="89"/>
  <c r="G30" i="94"/>
  <c r="K36" i="89"/>
  <c r="X36" i="89"/>
  <c r="K32" i="94"/>
  <c r="P31" i="89"/>
  <c r="Y31" i="89" s="1"/>
  <c r="F14" i="89"/>
  <c r="W14" i="89" s="1"/>
  <c r="F10" i="89"/>
  <c r="W10" i="89" s="1"/>
  <c r="K56" i="89"/>
  <c r="X56" i="89" s="1"/>
  <c r="K29" i="94"/>
  <c r="P54" i="89"/>
  <c r="Y54" i="89" s="1"/>
  <c r="K53" i="89"/>
  <c r="X53" i="89"/>
  <c r="P52" i="89"/>
  <c r="K51" i="89"/>
  <c r="X51" i="89" s="1"/>
  <c r="K33" i="94" s="1"/>
  <c r="P50" i="89"/>
  <c r="Y50" i="89" s="1"/>
  <c r="L25" i="94" s="1"/>
  <c r="K49" i="89"/>
  <c r="P48" i="89"/>
  <c r="Y48" i="89"/>
  <c r="L18" i="94" s="1"/>
  <c r="P47" i="89"/>
  <c r="P20" i="89"/>
  <c r="Y20" i="89"/>
  <c r="H21" i="94" s="1"/>
  <c r="P19" i="89"/>
  <c r="Y19" i="89" s="1"/>
  <c r="H23" i="94"/>
  <c r="P44" i="89"/>
  <c r="Y44" i="89" s="1"/>
  <c r="L22" i="94" s="1"/>
  <c r="P16" i="89"/>
  <c r="P41" i="89"/>
  <c r="Y41" i="89"/>
  <c r="L31" i="94" s="1"/>
  <c r="P10" i="89"/>
  <c r="Y10" i="89" s="1"/>
  <c r="H32" i="94" s="1"/>
  <c r="P36" i="89"/>
  <c r="R36" i="89" s="1"/>
  <c r="AA36" i="89" s="1"/>
  <c r="Y36" i="89"/>
  <c r="L32" i="94" s="1"/>
  <c r="F13" i="89"/>
  <c r="W13" i="89" s="1"/>
  <c r="P39" i="89"/>
  <c r="Y39" i="89"/>
  <c r="L28" i="94" s="1"/>
  <c r="Z10" i="123"/>
  <c r="R10" i="123"/>
  <c r="Y13" i="123"/>
  <c r="R13" i="123"/>
  <c r="AB13" i="123" s="1"/>
  <c r="K30" i="123"/>
  <c r="R30" i="123" s="1"/>
  <c r="P23" i="123"/>
  <c r="Z23" i="123"/>
  <c r="P21" i="123"/>
  <c r="Z21" i="123" s="1"/>
  <c r="R20" i="123"/>
  <c r="AB20" i="123" s="1"/>
  <c r="P12" i="123"/>
  <c r="R12" i="123" s="1"/>
  <c r="Z12" i="123"/>
  <c r="P26" i="123"/>
  <c r="R26" i="123" s="1"/>
  <c r="Z26" i="123"/>
  <c r="P22" i="123"/>
  <c r="Z22" i="123" s="1"/>
  <c r="Z12" i="86"/>
  <c r="Z11" i="86"/>
  <c r="K9" i="86"/>
  <c r="Y9" i="86"/>
  <c r="Y14" i="86"/>
  <c r="Y10" i="86"/>
  <c r="Z18" i="86"/>
  <c r="Z24" i="86"/>
  <c r="Z14" i="86"/>
  <c r="Z19" i="86"/>
  <c r="Z10" i="86"/>
  <c r="Y11" i="86"/>
  <c r="Y24" i="86"/>
  <c r="Z21" i="86"/>
  <c r="Y20" i="86"/>
  <c r="Z13" i="86"/>
  <c r="Z25" i="86"/>
  <c r="Z20" i="86"/>
  <c r="Y30" i="123"/>
  <c r="X31" i="89"/>
  <c r="X28" i="126"/>
  <c r="R28" i="126"/>
  <c r="F12" i="126"/>
  <c r="W12" i="126" s="1"/>
  <c r="F9" i="126"/>
  <c r="W9" i="126" s="1"/>
  <c r="P27" i="126"/>
  <c r="Y27" i="126"/>
  <c r="K51" i="126"/>
  <c r="X51" i="126" s="1"/>
  <c r="P17" i="126"/>
  <c r="Y17" i="126" s="1"/>
  <c r="X37" i="126"/>
  <c r="F14" i="126"/>
  <c r="W14" i="126" s="1"/>
  <c r="P23" i="126"/>
  <c r="Y23" i="126" s="1"/>
  <c r="K45" i="126"/>
  <c r="K39" i="126"/>
  <c r="X39" i="126" s="1"/>
  <c r="P13" i="126"/>
  <c r="Y13" i="126" s="1"/>
  <c r="X35" i="126"/>
  <c r="X47" i="89"/>
  <c r="K15" i="94"/>
  <c r="K9" i="89"/>
  <c r="F35" i="89"/>
  <c r="W35" i="89" s="1"/>
  <c r="J24" i="94" s="1"/>
  <c r="F36" i="89"/>
  <c r="W36" i="89" s="1"/>
  <c r="J32" i="94" s="1"/>
  <c r="F37" i="89"/>
  <c r="W37" i="89" s="1"/>
  <c r="J30" i="94" s="1"/>
  <c r="F38" i="89"/>
  <c r="W38" i="89" s="1"/>
  <c r="J26" i="94" s="1"/>
  <c r="F39" i="89"/>
  <c r="W39" i="89" s="1"/>
  <c r="J28" i="94" s="1"/>
  <c r="F40" i="89"/>
  <c r="W40" i="89" s="1"/>
  <c r="J20" i="94" s="1"/>
  <c r="F41" i="89"/>
  <c r="W41" i="89" s="1"/>
  <c r="J31" i="94" s="1"/>
  <c r="F42" i="89"/>
  <c r="W42" i="89" s="1"/>
  <c r="J19" i="94" s="1"/>
  <c r="F43" i="89"/>
  <c r="W43" i="89" s="1"/>
  <c r="J27" i="94" s="1"/>
  <c r="F44" i="89"/>
  <c r="W44" i="89" s="1"/>
  <c r="J22" i="94" s="1"/>
  <c r="F45" i="89"/>
  <c r="W45" i="89" s="1"/>
  <c r="J23" i="94" s="1"/>
  <c r="F46" i="89"/>
  <c r="W46" i="89" s="1"/>
  <c r="J21" i="94" s="1"/>
  <c r="P28" i="123"/>
  <c r="Z25" i="123"/>
  <c r="R25" i="123"/>
  <c r="K18" i="89"/>
  <c r="K15" i="89"/>
  <c r="R29" i="123"/>
  <c r="P15" i="123"/>
  <c r="K19" i="89"/>
  <c r="X19" i="89" s="1"/>
  <c r="G23" i="94" s="1"/>
  <c r="K16" i="89"/>
  <c r="K14" i="89"/>
  <c r="K12" i="89"/>
  <c r="K10" i="89"/>
  <c r="X10" i="89" s="1"/>
  <c r="G32" i="94" s="1"/>
  <c r="P24" i="123"/>
  <c r="Z24" i="123" s="1"/>
  <c r="Y9" i="123"/>
  <c r="R9" i="123"/>
  <c r="R27" i="123"/>
  <c r="R19" i="123"/>
  <c r="Y19" i="123"/>
  <c r="Z17" i="123"/>
  <c r="R17" i="123"/>
  <c r="Y14" i="123"/>
  <c r="R14" i="123"/>
  <c r="R11" i="123"/>
  <c r="Y11" i="123"/>
  <c r="Z23" i="86"/>
  <c r="Z17" i="86"/>
  <c r="P16" i="123"/>
  <c r="R16" i="123" s="1"/>
  <c r="X23" i="135"/>
  <c r="R23" i="135"/>
  <c r="R20" i="135"/>
  <c r="S39" i="135" s="1"/>
  <c r="X20" i="135"/>
  <c r="R10" i="116"/>
  <c r="R14" i="116"/>
  <c r="X40" i="135"/>
  <c r="R40" i="135"/>
  <c r="AA40" i="135" s="1"/>
  <c r="X37" i="135"/>
  <c r="R37" i="135"/>
  <c r="AA36" i="135"/>
  <c r="X34" i="135"/>
  <c r="R34" i="135"/>
  <c r="R28" i="135"/>
  <c r="Y28" i="135"/>
  <c r="X24" i="135"/>
  <c r="R24" i="135"/>
  <c r="R39" i="135"/>
  <c r="X39" i="135"/>
  <c r="R35" i="135"/>
  <c r="AA35" i="135" s="1"/>
  <c r="X35" i="135"/>
  <c r="Y31" i="138"/>
  <c r="R31" i="138"/>
  <c r="K63" i="128"/>
  <c r="R63" i="128" s="1"/>
  <c r="AA63" i="128" s="1"/>
  <c r="R28" i="132"/>
  <c r="AA28" i="132" s="1"/>
  <c r="X43" i="135"/>
  <c r="R43" i="135"/>
  <c r="Y19" i="135"/>
  <c r="R19" i="135"/>
  <c r="X38" i="135"/>
  <c r="S37" i="135"/>
  <c r="AA18" i="135"/>
  <c r="R16" i="135"/>
  <c r="X16" i="135"/>
  <c r="AA10" i="135"/>
  <c r="K42" i="135"/>
  <c r="K21" i="135"/>
  <c r="X21" i="135" s="1"/>
  <c r="R9" i="135"/>
  <c r="AA13" i="135"/>
  <c r="R11" i="135"/>
  <c r="X29" i="135"/>
  <c r="R29" i="135"/>
  <c r="S29" i="135"/>
  <c r="R23" i="139"/>
  <c r="X23" i="139"/>
  <c r="K15" i="116"/>
  <c r="K9" i="116"/>
  <c r="X9" i="116" s="1"/>
  <c r="P38" i="135"/>
  <c r="Y38" i="135"/>
  <c r="R17" i="135"/>
  <c r="X33" i="135"/>
  <c r="R33" i="135"/>
  <c r="R12" i="135"/>
  <c r="S31" i="135" s="1"/>
  <c r="R31" i="135"/>
  <c r="X30" i="135"/>
  <c r="R30" i="135"/>
  <c r="R41" i="139"/>
  <c r="AA41" i="139" s="1"/>
  <c r="R21" i="139"/>
  <c r="S39" i="139" s="1"/>
  <c r="X21" i="139"/>
  <c r="Y20" i="139"/>
  <c r="R20" i="139"/>
  <c r="AA20" i="139" s="1"/>
  <c r="R17" i="139"/>
  <c r="X17" i="139"/>
  <c r="R33" i="139"/>
  <c r="X32" i="139"/>
  <c r="R32" i="139"/>
  <c r="R12" i="139"/>
  <c r="X12" i="139"/>
  <c r="X30" i="139"/>
  <c r="R30" i="139"/>
  <c r="AA30" i="139" s="1"/>
  <c r="X39" i="139"/>
  <c r="R39" i="139"/>
  <c r="X37" i="139"/>
  <c r="R37" i="139"/>
  <c r="X35" i="139"/>
  <c r="R35" i="139"/>
  <c r="R14" i="139"/>
  <c r="S32" i="139" s="1"/>
  <c r="X14" i="139"/>
  <c r="Y31" i="139"/>
  <c r="R31" i="139"/>
  <c r="R10" i="139"/>
  <c r="X10" i="139"/>
  <c r="X22" i="139"/>
  <c r="R22" i="139"/>
  <c r="X38" i="139"/>
  <c r="R38" i="139"/>
  <c r="R19" i="139"/>
  <c r="X19" i="139"/>
  <c r="X18" i="139"/>
  <c r="R18" i="139"/>
  <c r="AA18" i="139" s="1"/>
  <c r="X34" i="139"/>
  <c r="R34" i="139"/>
  <c r="R15" i="139"/>
  <c r="R13" i="139"/>
  <c r="AA13" i="139" s="1"/>
  <c r="R29" i="139"/>
  <c r="K27" i="139"/>
  <c r="X29" i="138"/>
  <c r="R29" i="138"/>
  <c r="X27" i="138"/>
  <c r="P16" i="139"/>
  <c r="R17" i="138"/>
  <c r="X17" i="138"/>
  <c r="X28" i="138"/>
  <c r="R40" i="139"/>
  <c r="S40" i="139" s="1"/>
  <c r="R36" i="139"/>
  <c r="R11" i="139"/>
  <c r="X28" i="139"/>
  <c r="R28" i="139"/>
  <c r="AA28" i="139" s="1"/>
  <c r="R9" i="139"/>
  <c r="X16" i="138"/>
  <c r="R30" i="138"/>
  <c r="R26" i="138"/>
  <c r="P9" i="138"/>
  <c r="Y9" i="138" s="1"/>
  <c r="P22" i="138"/>
  <c r="R22" i="135"/>
  <c r="S41" i="135" s="1"/>
  <c r="AB41" i="135" s="1"/>
  <c r="X22" i="135"/>
  <c r="K12" i="138"/>
  <c r="X12" i="138" s="1"/>
  <c r="R41" i="135"/>
  <c r="AA41" i="135" s="1"/>
  <c r="Y41" i="135"/>
  <c r="R27" i="138"/>
  <c r="AA27" i="138"/>
  <c r="R28" i="138"/>
  <c r="R25" i="138"/>
  <c r="AA25" i="138" s="1"/>
  <c r="R38" i="135"/>
  <c r="S33" i="135"/>
  <c r="AB33" i="135" s="1"/>
  <c r="R54" i="126"/>
  <c r="R22" i="126"/>
  <c r="AA22" i="126"/>
  <c r="R40" i="126"/>
  <c r="R14" i="126"/>
  <c r="AA14" i="126" s="1"/>
  <c r="X10" i="126"/>
  <c r="R34" i="126"/>
  <c r="AA34" i="126"/>
  <c r="R29" i="126"/>
  <c r="S54" i="126" s="1"/>
  <c r="R21" i="126"/>
  <c r="X21" i="126"/>
  <c r="R18" i="126"/>
  <c r="X18" i="126"/>
  <c r="X19" i="126"/>
  <c r="R11" i="126"/>
  <c r="X11" i="126"/>
  <c r="R43" i="126"/>
  <c r="AA43" i="126"/>
  <c r="X29" i="126"/>
  <c r="R24" i="126"/>
  <c r="AA24" i="126"/>
  <c r="X34" i="126"/>
  <c r="X20" i="126"/>
  <c r="R38" i="126"/>
  <c r="AA38" i="126"/>
  <c r="R50" i="126"/>
  <c r="R15" i="126"/>
  <c r="R9" i="126"/>
  <c r="X9" i="126"/>
  <c r="R55" i="89"/>
  <c r="R46" i="89"/>
  <c r="AA46" i="89" s="1"/>
  <c r="M21" i="94" s="1"/>
  <c r="R30" i="89"/>
  <c r="AA30" i="89"/>
  <c r="I29" i="94" s="1"/>
  <c r="X21" i="89"/>
  <c r="G15" i="94" s="1"/>
  <c r="K34" i="94"/>
  <c r="R39" i="89"/>
  <c r="R37" i="89"/>
  <c r="AA37" i="89"/>
  <c r="M30" i="94"/>
  <c r="R51" i="89"/>
  <c r="AA51" i="89" s="1"/>
  <c r="M33" i="94"/>
  <c r="R26" i="89"/>
  <c r="AA26" i="89"/>
  <c r="I16" i="94" s="1"/>
  <c r="G34" i="94"/>
  <c r="X24" i="89"/>
  <c r="G25" i="94" s="1"/>
  <c r="X40" i="89"/>
  <c r="K20" i="94" s="1"/>
  <c r="R38" i="89"/>
  <c r="R21" i="123"/>
  <c r="S21" i="123" s="1"/>
  <c r="S18" i="123"/>
  <c r="AB11" i="86"/>
  <c r="S10" i="86"/>
  <c r="R9" i="86"/>
  <c r="AB21" i="86"/>
  <c r="X18" i="138"/>
  <c r="R23" i="138"/>
  <c r="AA23" i="138" s="1"/>
  <c r="R9" i="138"/>
  <c r="R41" i="126"/>
  <c r="X12" i="126"/>
  <c r="R48" i="126"/>
  <c r="AA48" i="126" s="1"/>
  <c r="R27" i="126"/>
  <c r="R47" i="126"/>
  <c r="AA47" i="126" s="1"/>
  <c r="R53" i="126"/>
  <c r="R52" i="126"/>
  <c r="R55" i="126"/>
  <c r="AA55" i="89"/>
  <c r="AA29" i="89"/>
  <c r="R25" i="89"/>
  <c r="AA25" i="89" s="1"/>
  <c r="I33" i="94"/>
  <c r="R35" i="89"/>
  <c r="AA35" i="89"/>
  <c r="M24" i="94" s="1"/>
  <c r="R53" i="89"/>
  <c r="AA53" i="89" s="1"/>
  <c r="X49" i="89"/>
  <c r="K17" i="94"/>
  <c r="R54" i="89"/>
  <c r="AA54" i="89"/>
  <c r="R43" i="89"/>
  <c r="R20" i="89"/>
  <c r="R50" i="89"/>
  <c r="AA50" i="89" s="1"/>
  <c r="M25" i="94" s="1"/>
  <c r="R11" i="89"/>
  <c r="X23" i="89"/>
  <c r="G17" i="94" s="1"/>
  <c r="R41" i="89"/>
  <c r="AA41" i="89" s="1"/>
  <c r="R13" i="89"/>
  <c r="R56" i="89"/>
  <c r="S56" i="89" s="1"/>
  <c r="S13" i="123"/>
  <c r="AB26" i="123"/>
  <c r="S20" i="123"/>
  <c r="AB10" i="123"/>
  <c r="S10" i="123"/>
  <c r="R23" i="123"/>
  <c r="AB23" i="123" s="1"/>
  <c r="R22" i="123"/>
  <c r="S22" i="123" s="1"/>
  <c r="S18" i="86"/>
  <c r="AB14" i="86"/>
  <c r="AA29" i="138"/>
  <c r="AA34" i="139"/>
  <c r="AA22" i="139"/>
  <c r="AA37" i="139"/>
  <c r="X15" i="116"/>
  <c r="R15" i="116"/>
  <c r="T15" i="116" s="1"/>
  <c r="AA29" i="135"/>
  <c r="AB37" i="135"/>
  <c r="AA39" i="135"/>
  <c r="S31" i="138"/>
  <c r="AB31" i="138" s="1"/>
  <c r="S21" i="86"/>
  <c r="R14" i="89"/>
  <c r="S40" i="89" s="1"/>
  <c r="X14" i="89"/>
  <c r="G20" i="94"/>
  <c r="R23" i="126"/>
  <c r="AA28" i="126"/>
  <c r="AA11" i="139"/>
  <c r="AA22" i="135"/>
  <c r="AA9" i="139"/>
  <c r="S35" i="139"/>
  <c r="AA17" i="139"/>
  <c r="AA31" i="135"/>
  <c r="AA17" i="135"/>
  <c r="X42" i="135"/>
  <c r="R42" i="135"/>
  <c r="AB29" i="135"/>
  <c r="S35" i="135"/>
  <c r="AA38" i="135"/>
  <c r="AA24" i="135"/>
  <c r="S43" i="135"/>
  <c r="AB43" i="135" s="1"/>
  <c r="AB19" i="86"/>
  <c r="S19" i="86"/>
  <c r="Z16" i="123"/>
  <c r="AB10" i="86"/>
  <c r="Z22" i="86"/>
  <c r="AB17" i="86"/>
  <c r="S17" i="86"/>
  <c r="AB17" i="123"/>
  <c r="S17" i="123"/>
  <c r="AB27" i="123"/>
  <c r="S27" i="123"/>
  <c r="X16" i="89"/>
  <c r="G19" i="94" s="1"/>
  <c r="R18" i="89"/>
  <c r="X18" i="89"/>
  <c r="G22" i="94"/>
  <c r="R39" i="126"/>
  <c r="R13" i="126"/>
  <c r="AA55" i="126"/>
  <c r="S30" i="123"/>
  <c r="AB30" i="123"/>
  <c r="T30" i="123"/>
  <c r="AA9" i="138"/>
  <c r="AA36" i="139"/>
  <c r="S28" i="139"/>
  <c r="AA21" i="139"/>
  <c r="X27" i="139"/>
  <c r="R27" i="139"/>
  <c r="S36" i="139"/>
  <c r="AA38" i="139"/>
  <c r="AA31" i="139"/>
  <c r="AA35" i="139"/>
  <c r="AA39" i="139"/>
  <c r="S38" i="139"/>
  <c r="AB38" i="139" s="1"/>
  <c r="AA11" i="135"/>
  <c r="S30" i="135"/>
  <c r="X63" i="128"/>
  <c r="AA28" i="135"/>
  <c r="AA34" i="135"/>
  <c r="S34" i="135"/>
  <c r="AA37" i="135"/>
  <c r="AA14" i="116"/>
  <c r="AA20" i="135"/>
  <c r="Z16" i="86"/>
  <c r="AB11" i="123"/>
  <c r="S11" i="123"/>
  <c r="R24" i="123"/>
  <c r="AB24" i="123" s="1"/>
  <c r="X12" i="89"/>
  <c r="G26" i="94" s="1"/>
  <c r="AB25" i="123"/>
  <c r="R9" i="89"/>
  <c r="AA9" i="89" s="1"/>
  <c r="I24" i="94" s="1"/>
  <c r="X9" i="89"/>
  <c r="G24" i="94" s="1"/>
  <c r="R51" i="126"/>
  <c r="S31" i="139"/>
  <c r="AA32" i="139"/>
  <c r="AA28" i="138"/>
  <c r="Y16" i="139"/>
  <c r="R16" i="139"/>
  <c r="AA29" i="139"/>
  <c r="AA15" i="139"/>
  <c r="AA33" i="139"/>
  <c r="AA30" i="135"/>
  <c r="AA33" i="135"/>
  <c r="R9" i="116"/>
  <c r="S41" i="139"/>
  <c r="AA23" i="139"/>
  <c r="S28" i="135"/>
  <c r="AB28" i="135" s="1"/>
  <c r="AA9" i="135"/>
  <c r="AA19" i="135"/>
  <c r="S15" i="116"/>
  <c r="AA10" i="116"/>
  <c r="R62" i="128"/>
  <c r="AA23" i="135"/>
  <c r="AB13" i="86"/>
  <c r="AB14" i="123"/>
  <c r="AB12" i="86"/>
  <c r="S12" i="86"/>
  <c r="AA39" i="89"/>
  <c r="M28" i="94" s="1"/>
  <c r="AB29" i="123"/>
  <c r="S29" i="123"/>
  <c r="AA50" i="126"/>
  <c r="R17" i="126"/>
  <c r="X45" i="126"/>
  <c r="R45" i="126"/>
  <c r="AA45" i="126" s="1"/>
  <c r="T23" i="139"/>
  <c r="T35" i="135"/>
  <c r="T41" i="135"/>
  <c r="S43" i="126"/>
  <c r="AA29" i="126"/>
  <c r="M34" i="94"/>
  <c r="S37" i="89"/>
  <c r="M32" i="94"/>
  <c r="S26" i="123"/>
  <c r="AB9" i="86"/>
  <c r="S14" i="86"/>
  <c r="S11" i="86"/>
  <c r="S9" i="86"/>
  <c r="AB18" i="86"/>
  <c r="AA43" i="89"/>
  <c r="M27" i="94" s="1"/>
  <c r="AA11" i="89"/>
  <c r="I30" i="94" s="1"/>
  <c r="M31" i="94"/>
  <c r="AA56" i="89"/>
  <c r="M29" i="94" s="1"/>
  <c r="AB22" i="123"/>
  <c r="S25" i="86"/>
  <c r="AB20" i="86"/>
  <c r="S20" i="86"/>
  <c r="AA17" i="126"/>
  <c r="AB37" i="89"/>
  <c r="N30" i="94"/>
  <c r="AA18" i="89"/>
  <c r="I22" i="94" s="1"/>
  <c r="AA62" i="128"/>
  <c r="AB15" i="116"/>
  <c r="S34" i="139"/>
  <c r="AB34" i="139" s="1"/>
  <c r="AA16" i="139"/>
  <c r="T16" i="139"/>
  <c r="AB34" i="135"/>
  <c r="T18" i="139"/>
  <c r="T40" i="139"/>
  <c r="AA39" i="126"/>
  <c r="S39" i="126"/>
  <c r="AB39" i="126" s="1"/>
  <c r="AB35" i="139"/>
  <c r="S27" i="139"/>
  <c r="AB27" i="139" s="1"/>
  <c r="AB31" i="139"/>
  <c r="AB39" i="139"/>
  <c r="AB41" i="139"/>
  <c r="AB43" i="126"/>
  <c r="S35" i="89"/>
  <c r="T20" i="139"/>
  <c r="T31" i="139"/>
  <c r="AB36" i="139"/>
  <c r="AB35" i="135"/>
  <c r="AA14" i="89"/>
  <c r="I20" i="94" s="1"/>
  <c r="S24" i="123"/>
  <c r="AB30" i="135"/>
  <c r="AA51" i="126"/>
  <c r="AA27" i="139"/>
  <c r="T27" i="139"/>
  <c r="S38" i="126"/>
  <c r="AA13" i="126"/>
  <c r="AA42" i="135"/>
  <c r="T11" i="139"/>
  <c r="AA15" i="116"/>
  <c r="T34" i="139"/>
  <c r="AB38" i="126"/>
  <c r="AB40" i="89"/>
  <c r="N20" i="94" s="1"/>
  <c r="AB35" i="89"/>
  <c r="N24" i="94" s="1"/>
  <c r="AB56" i="89" l="1"/>
  <c r="N29" i="94" s="1"/>
  <c r="AB31" i="135"/>
  <c r="AB32" i="139"/>
  <c r="AA23" i="126"/>
  <c r="S48" i="126"/>
  <c r="AB22" i="86"/>
  <c r="S22" i="86"/>
  <c r="AA32" i="135"/>
  <c r="S32" i="135"/>
  <c r="T39" i="135"/>
  <c r="T32" i="135"/>
  <c r="AA11" i="138"/>
  <c r="AA53" i="126"/>
  <c r="T36" i="139"/>
  <c r="S16" i="123"/>
  <c r="AB28" i="139"/>
  <c r="AB24" i="86"/>
  <c r="T34" i="135"/>
  <c r="AA40" i="89"/>
  <c r="M20" i="94" s="1"/>
  <c r="AA27" i="126"/>
  <c r="S52" i="126"/>
  <c r="AA15" i="126"/>
  <c r="S40" i="126"/>
  <c r="S29" i="139"/>
  <c r="T29" i="139"/>
  <c r="AA19" i="139"/>
  <c r="S37" i="139"/>
  <c r="T19" i="139"/>
  <c r="S30" i="139"/>
  <c r="AA12" i="139"/>
  <c r="T12" i="139"/>
  <c r="T43" i="135"/>
  <c r="AA31" i="138"/>
  <c r="AB39" i="135"/>
  <c r="T9" i="123"/>
  <c r="AB9" i="123"/>
  <c r="S9" i="123"/>
  <c r="Z15" i="123"/>
  <c r="R15" i="123"/>
  <c r="U11" i="123" s="1"/>
  <c r="S25" i="123"/>
  <c r="Y52" i="89"/>
  <c r="L16" i="94" s="1"/>
  <c r="R52" i="89"/>
  <c r="S55" i="89"/>
  <c r="AA35" i="126"/>
  <c r="X36" i="126"/>
  <c r="R36" i="126"/>
  <c r="T53" i="126" s="1"/>
  <c r="X25" i="126"/>
  <c r="R25" i="126"/>
  <c r="AA20" i="126"/>
  <c r="S45" i="126"/>
  <c r="Y51" i="132"/>
  <c r="R51" i="132"/>
  <c r="X46" i="126"/>
  <c r="R46" i="126"/>
  <c r="X10" i="138"/>
  <c r="R10" i="138"/>
  <c r="AA10" i="126"/>
  <c r="S35" i="126"/>
  <c r="AA9" i="116"/>
  <c r="T10" i="116"/>
  <c r="AA21" i="126"/>
  <c r="S46" i="126"/>
  <c r="S12" i="123"/>
  <c r="AB12" i="123"/>
  <c r="Y16" i="89"/>
  <c r="H19" i="94" s="1"/>
  <c r="R16" i="89"/>
  <c r="U19" i="86"/>
  <c r="U24" i="86"/>
  <c r="U11" i="86"/>
  <c r="U25" i="86"/>
  <c r="AA40" i="139"/>
  <c r="R10" i="89"/>
  <c r="AA13" i="89"/>
  <c r="I28" i="94" s="1"/>
  <c r="T9" i="139"/>
  <c r="T42" i="135"/>
  <c r="AB16" i="123"/>
  <c r="T9" i="116"/>
  <c r="U13" i="86"/>
  <c r="S39" i="89"/>
  <c r="AB54" i="126"/>
  <c r="T30" i="135"/>
  <c r="T38" i="139"/>
  <c r="R19" i="89"/>
  <c r="T37" i="139"/>
  <c r="R12" i="138"/>
  <c r="AA43" i="135"/>
  <c r="R21" i="135"/>
  <c r="R42" i="126"/>
  <c r="AA18" i="126"/>
  <c r="AA54" i="126"/>
  <c r="R22" i="138"/>
  <c r="Y22" i="138"/>
  <c r="S14" i="123"/>
  <c r="X48" i="89"/>
  <c r="K18" i="94" s="1"/>
  <c r="R48" i="89"/>
  <c r="X57" i="89"/>
  <c r="R57" i="89"/>
  <c r="X42" i="89"/>
  <c r="K19" i="94" s="1"/>
  <c r="R42" i="89"/>
  <c r="T55" i="89" s="1"/>
  <c r="R15" i="138"/>
  <c r="Y15" i="138"/>
  <c r="AB25" i="86"/>
  <c r="T25" i="86"/>
  <c r="AA38" i="89"/>
  <c r="M26" i="94" s="1"/>
  <c r="AA26" i="138"/>
  <c r="Y27" i="89"/>
  <c r="H34" i="94" s="1"/>
  <c r="R27" i="89"/>
  <c r="R22" i="89"/>
  <c r="X22" i="89"/>
  <c r="G18" i="94" s="1"/>
  <c r="T29" i="135"/>
  <c r="T28" i="139"/>
  <c r="T30" i="139"/>
  <c r="U17" i="86"/>
  <c r="U16" i="86"/>
  <c r="AB40" i="139"/>
  <c r="U20" i="86"/>
  <c r="U22" i="86"/>
  <c r="S14" i="116"/>
  <c r="U18" i="86"/>
  <c r="S23" i="123"/>
  <c r="T33" i="135"/>
  <c r="T35" i="139"/>
  <c r="AA41" i="126"/>
  <c r="T41" i="139"/>
  <c r="AA52" i="126"/>
  <c r="AB21" i="123"/>
  <c r="S34" i="126"/>
  <c r="AA9" i="126"/>
  <c r="S36" i="126"/>
  <c r="AA11" i="126"/>
  <c r="AA40" i="126"/>
  <c r="S30" i="138"/>
  <c r="AA17" i="138"/>
  <c r="S33" i="139"/>
  <c r="U38" i="139" s="1"/>
  <c r="T15" i="139"/>
  <c r="T21" i="139"/>
  <c r="T17" i="139"/>
  <c r="AA10" i="139"/>
  <c r="T22" i="139"/>
  <c r="T10" i="139"/>
  <c r="T13" i="139"/>
  <c r="AA14" i="139"/>
  <c r="T14" i="139"/>
  <c r="AA12" i="135"/>
  <c r="T9" i="135"/>
  <c r="T18" i="135"/>
  <c r="T10" i="135"/>
  <c r="T12" i="135"/>
  <c r="AA16" i="135"/>
  <c r="T16" i="135"/>
  <c r="T19" i="135"/>
  <c r="S38" i="135"/>
  <c r="S51" i="132"/>
  <c r="AB19" i="123"/>
  <c r="S19" i="123"/>
  <c r="U19" i="123"/>
  <c r="R15" i="89"/>
  <c r="X15" i="89"/>
  <c r="G31" i="94" s="1"/>
  <c r="R28" i="123"/>
  <c r="Z28" i="123"/>
  <c r="AA23" i="89"/>
  <c r="I17" i="94" s="1"/>
  <c r="AA45" i="89"/>
  <c r="M23" i="94" s="1"/>
  <c r="Y21" i="89"/>
  <c r="H15" i="94" s="1"/>
  <c r="R21" i="89"/>
  <c r="Y30" i="126"/>
  <c r="R30" i="126"/>
  <c r="AA19" i="126"/>
  <c r="Y49" i="126"/>
  <c r="R49" i="126"/>
  <c r="AA18" i="138"/>
  <c r="R13" i="138"/>
  <c r="X13" i="138"/>
  <c r="Y16" i="138"/>
  <c r="R16" i="138"/>
  <c r="AB23" i="86"/>
  <c r="U23" i="86"/>
  <c r="S23" i="86"/>
  <c r="AB16" i="86"/>
  <c r="U12" i="86"/>
  <c r="U21" i="86"/>
  <c r="S16" i="86"/>
  <c r="U10" i="86"/>
  <c r="X16" i="126"/>
  <c r="R16" i="126"/>
  <c r="T33" i="139"/>
  <c r="S46" i="89"/>
  <c r="AA20" i="89"/>
  <c r="I21" i="94" s="1"/>
  <c r="U15" i="86"/>
  <c r="S49" i="126"/>
  <c r="S47" i="126"/>
  <c r="R12" i="89"/>
  <c r="S53" i="126"/>
  <c r="Y49" i="89"/>
  <c r="L17" i="94" s="1"/>
  <c r="R49" i="89"/>
  <c r="X17" i="89"/>
  <c r="G27" i="94" s="1"/>
  <c r="R17" i="89"/>
  <c r="Y37" i="126"/>
  <c r="R37" i="126"/>
  <c r="T55" i="126" s="1"/>
  <c r="AA14" i="135"/>
  <c r="T14" i="135"/>
  <c r="T36" i="135"/>
  <c r="U9" i="86"/>
  <c r="T39" i="139"/>
  <c r="U14" i="86"/>
  <c r="S51" i="89"/>
  <c r="T40" i="135"/>
  <c r="T32" i="139"/>
  <c r="AA30" i="138"/>
  <c r="Y25" i="86"/>
  <c r="R44" i="89"/>
  <c r="R28" i="89"/>
  <c r="R34" i="128"/>
  <c r="R26" i="126"/>
  <c r="R12" i="126"/>
  <c r="R14" i="138"/>
  <c r="T9" i="138" s="1"/>
  <c r="T31" i="135"/>
  <c r="S36" i="135"/>
  <c r="T17" i="135"/>
  <c r="T13" i="135"/>
  <c r="T11" i="135"/>
  <c r="T28" i="135"/>
  <c r="T38" i="135"/>
  <c r="T37" i="135"/>
  <c r="T14" i="116"/>
  <c r="S42" i="135"/>
  <c r="Y47" i="89"/>
  <c r="L15" i="94" s="1"/>
  <c r="R47" i="89"/>
  <c r="R31" i="89"/>
  <c r="S50" i="89"/>
  <c r="R44" i="126"/>
  <c r="Y24" i="138"/>
  <c r="R24" i="138"/>
  <c r="T28" i="138" s="1"/>
  <c r="AA27" i="128"/>
  <c r="S15" i="86"/>
  <c r="V24" i="86" s="1"/>
  <c r="AB15" i="86"/>
  <c r="AA22" i="128"/>
  <c r="Y18" i="128"/>
  <c r="R18" i="128"/>
  <c r="AA15" i="128"/>
  <c r="X15" i="132"/>
  <c r="R15" i="132"/>
  <c r="AA9" i="132"/>
  <c r="S32" i="132"/>
  <c r="S60" i="128"/>
  <c r="Y50" i="128"/>
  <c r="R50" i="128"/>
  <c r="AA19" i="128"/>
  <c r="Y40" i="128"/>
  <c r="R40" i="128"/>
  <c r="Y17" i="132"/>
  <c r="R17" i="132"/>
  <c r="X11" i="132"/>
  <c r="R11" i="132"/>
  <c r="R33" i="128"/>
  <c r="R61" i="128"/>
  <c r="R30" i="128"/>
  <c r="R56" i="128"/>
  <c r="Y52" i="128"/>
  <c r="R52" i="128"/>
  <c r="Y21" i="128"/>
  <c r="R21" i="128"/>
  <c r="Y42" i="128"/>
  <c r="R42" i="128"/>
  <c r="Y43" i="132"/>
  <c r="R43" i="132"/>
  <c r="R59" i="128"/>
  <c r="R28" i="128"/>
  <c r="R55" i="128"/>
  <c r="Y54" i="128"/>
  <c r="R54" i="128"/>
  <c r="R24" i="128"/>
  <c r="Y46" i="128"/>
  <c r="R46" i="128"/>
  <c r="Y14" i="128"/>
  <c r="R14" i="128"/>
  <c r="X9" i="128"/>
  <c r="R9" i="128"/>
  <c r="AA21" i="132"/>
  <c r="S44" i="132"/>
  <c r="X41" i="132"/>
  <c r="R41" i="132"/>
  <c r="AA13" i="132"/>
  <c r="S36" i="132"/>
  <c r="R25" i="128"/>
  <c r="R51" i="128"/>
  <c r="R20" i="128"/>
  <c r="R48" i="128"/>
  <c r="R16" i="128"/>
  <c r="R44" i="128"/>
  <c r="R23" i="128"/>
  <c r="R49" i="128"/>
  <c r="R17" i="128"/>
  <c r="R45" i="128"/>
  <c r="R13" i="128"/>
  <c r="R41" i="128"/>
  <c r="AA10" i="128"/>
  <c r="AA45" i="132"/>
  <c r="S45" i="132"/>
  <c r="X19" i="132"/>
  <c r="R19" i="132"/>
  <c r="X37" i="132"/>
  <c r="R37" i="132"/>
  <c r="R35" i="132"/>
  <c r="Y12" i="128"/>
  <c r="R12" i="128"/>
  <c r="Y26" i="132"/>
  <c r="R26" i="132"/>
  <c r="X33" i="132"/>
  <c r="R33" i="132"/>
  <c r="R50" i="132"/>
  <c r="R47" i="132"/>
  <c r="R46" i="132"/>
  <c r="R20" i="132"/>
  <c r="R42" i="132"/>
  <c r="R16" i="132"/>
  <c r="R38" i="132"/>
  <c r="R12" i="132"/>
  <c r="R34" i="132"/>
  <c r="F33" i="132"/>
  <c r="W33" i="132" s="1"/>
  <c r="R27" i="132"/>
  <c r="R49" i="132"/>
  <c r="R48" i="132"/>
  <c r="R25" i="132"/>
  <c r="R24" i="132"/>
  <c r="F62" i="128"/>
  <c r="W62" i="128" s="1"/>
  <c r="F61" i="128"/>
  <c r="W61" i="128" s="1"/>
  <c r="F59" i="128"/>
  <c r="W59" i="128" s="1"/>
  <c r="F57" i="128"/>
  <c r="W57" i="128" s="1"/>
  <c r="F55" i="128"/>
  <c r="W55" i="128" s="1"/>
  <c r="F53" i="128"/>
  <c r="W53" i="128" s="1"/>
  <c r="F51" i="128"/>
  <c r="W51" i="128" s="1"/>
  <c r="F49" i="128"/>
  <c r="W49" i="128" s="1"/>
  <c r="F48" i="128"/>
  <c r="W48" i="128" s="1"/>
  <c r="F47" i="128"/>
  <c r="W47" i="128" s="1"/>
  <c r="F46" i="128"/>
  <c r="W46" i="128" s="1"/>
  <c r="F45" i="128"/>
  <c r="W45" i="128" s="1"/>
  <c r="F44" i="128"/>
  <c r="W44" i="128" s="1"/>
  <c r="F43" i="128"/>
  <c r="W43" i="128" s="1"/>
  <c r="F42" i="128"/>
  <c r="W42" i="128" s="1"/>
  <c r="F41" i="128"/>
  <c r="W41" i="128" s="1"/>
  <c r="F40" i="128"/>
  <c r="W40" i="128" s="1"/>
  <c r="F39" i="128"/>
  <c r="W39" i="128" s="1"/>
  <c r="U54" i="126" l="1"/>
  <c r="AA49" i="132"/>
  <c r="T49" i="132"/>
  <c r="AA12" i="132"/>
  <c r="S35" i="132"/>
  <c r="T12" i="132"/>
  <c r="AA20" i="132"/>
  <c r="S43" i="132"/>
  <c r="T20" i="132"/>
  <c r="AA33" i="132"/>
  <c r="S33" i="132"/>
  <c r="T40" i="132"/>
  <c r="T39" i="132"/>
  <c r="T44" i="132"/>
  <c r="T32" i="132"/>
  <c r="T36" i="132"/>
  <c r="T45" i="132"/>
  <c r="T33" i="132"/>
  <c r="AA12" i="128"/>
  <c r="S41" i="128"/>
  <c r="T12" i="128"/>
  <c r="AA45" i="128"/>
  <c r="T45" i="128"/>
  <c r="AA44" i="128"/>
  <c r="T44" i="128"/>
  <c r="AA51" i="128"/>
  <c r="T51" i="128"/>
  <c r="AA41" i="132"/>
  <c r="S41" i="132"/>
  <c r="T41" i="132"/>
  <c r="S38" i="128"/>
  <c r="AA9" i="128"/>
  <c r="T19" i="128"/>
  <c r="T9" i="128"/>
  <c r="T11" i="128"/>
  <c r="T32" i="128"/>
  <c r="T22" i="128"/>
  <c r="T31" i="128"/>
  <c r="T27" i="128"/>
  <c r="T15" i="128"/>
  <c r="T10" i="128"/>
  <c r="T29" i="128"/>
  <c r="T26" i="128"/>
  <c r="AA46" i="128"/>
  <c r="T46" i="128"/>
  <c r="AA43" i="132"/>
  <c r="T43" i="132"/>
  <c r="AA21" i="128"/>
  <c r="S50" i="128"/>
  <c r="T21" i="128"/>
  <c r="AA56" i="128"/>
  <c r="T56" i="128"/>
  <c r="AA11" i="132"/>
  <c r="S34" i="132"/>
  <c r="T21" i="132"/>
  <c r="T10" i="132"/>
  <c r="T11" i="132"/>
  <c r="T13" i="132"/>
  <c r="T22" i="132"/>
  <c r="T18" i="132"/>
  <c r="T9" i="132"/>
  <c r="T28" i="132"/>
  <c r="T14" i="132"/>
  <c r="T23" i="132"/>
  <c r="AA40" i="128"/>
  <c r="S40" i="128"/>
  <c r="T53" i="128"/>
  <c r="T58" i="128"/>
  <c r="T57" i="128"/>
  <c r="T38" i="128"/>
  <c r="T43" i="128"/>
  <c r="T39" i="128"/>
  <c r="T47" i="128"/>
  <c r="T60" i="128"/>
  <c r="T40" i="128"/>
  <c r="T63" i="128"/>
  <c r="AA50" i="128"/>
  <c r="T50" i="128"/>
  <c r="AB32" i="132"/>
  <c r="S44" i="128"/>
  <c r="U60" i="128" s="1"/>
  <c r="S51" i="128"/>
  <c r="T44" i="126"/>
  <c r="AA44" i="126"/>
  <c r="T27" i="126"/>
  <c r="T17" i="126"/>
  <c r="T9" i="126"/>
  <c r="T28" i="126"/>
  <c r="T22" i="126"/>
  <c r="T12" i="126"/>
  <c r="AA12" i="126"/>
  <c r="T15" i="126"/>
  <c r="S37" i="126"/>
  <c r="T20" i="126"/>
  <c r="AA44" i="89"/>
  <c r="M22" i="94" s="1"/>
  <c r="T44" i="89"/>
  <c r="S44" i="89"/>
  <c r="T12" i="89"/>
  <c r="AA12" i="89"/>
  <c r="I26" i="94" s="1"/>
  <c r="S38" i="89"/>
  <c r="V16" i="86"/>
  <c r="V23" i="86"/>
  <c r="T18" i="138"/>
  <c r="S44" i="126"/>
  <c r="T21" i="89"/>
  <c r="AA21" i="89"/>
  <c r="I15" i="94" s="1"/>
  <c r="S47" i="89"/>
  <c r="T23" i="89"/>
  <c r="S28" i="123"/>
  <c r="U28" i="123"/>
  <c r="AB28" i="123"/>
  <c r="T40" i="126"/>
  <c r="T24" i="126"/>
  <c r="U31" i="139"/>
  <c r="AB14" i="116"/>
  <c r="U14" i="116"/>
  <c r="V18" i="86"/>
  <c r="S53" i="89"/>
  <c r="T27" i="89"/>
  <c r="AA27" i="89"/>
  <c r="I34" i="94" s="1"/>
  <c r="T35" i="89"/>
  <c r="T27" i="138"/>
  <c r="AA22" i="138"/>
  <c r="T22" i="138"/>
  <c r="T29" i="138"/>
  <c r="S22" i="138"/>
  <c r="T18" i="126"/>
  <c r="S25" i="138"/>
  <c r="T12" i="138"/>
  <c r="AA12" i="138"/>
  <c r="T21" i="126"/>
  <c r="T23" i="126"/>
  <c r="T29" i="126"/>
  <c r="U26" i="123"/>
  <c r="U41" i="135"/>
  <c r="U30" i="123"/>
  <c r="V9" i="86"/>
  <c r="AA10" i="138"/>
  <c r="T17" i="138"/>
  <c r="T10" i="138"/>
  <c r="S23" i="138"/>
  <c r="T51" i="132"/>
  <c r="AA51" i="132"/>
  <c r="T25" i="126"/>
  <c r="AA25" i="126"/>
  <c r="S50" i="126"/>
  <c r="T34" i="126"/>
  <c r="AB55" i="89"/>
  <c r="U9" i="123"/>
  <c r="U29" i="139"/>
  <c r="AB29" i="139"/>
  <c r="U35" i="139"/>
  <c r="U36" i="139"/>
  <c r="AB52" i="126"/>
  <c r="U15" i="116"/>
  <c r="T46" i="89"/>
  <c r="U40" i="139"/>
  <c r="S24" i="138"/>
  <c r="AB32" i="135"/>
  <c r="U32" i="135"/>
  <c r="AB48" i="126"/>
  <c r="U33" i="135"/>
  <c r="U41" i="139"/>
  <c r="S47" i="132"/>
  <c r="AA24" i="132"/>
  <c r="T24" i="132"/>
  <c r="S50" i="132"/>
  <c r="AA27" i="132"/>
  <c r="T27" i="132"/>
  <c r="AA38" i="132"/>
  <c r="T38" i="132"/>
  <c r="S46" i="132"/>
  <c r="AA46" i="132"/>
  <c r="T46" i="132"/>
  <c r="AA19" i="132"/>
  <c r="S42" i="132"/>
  <c r="T19" i="132"/>
  <c r="AA17" i="128"/>
  <c r="S46" i="128"/>
  <c r="T17" i="128"/>
  <c r="S45" i="128"/>
  <c r="AA16" i="128"/>
  <c r="T16" i="128"/>
  <c r="AA25" i="128"/>
  <c r="S54" i="128"/>
  <c r="T25" i="128"/>
  <c r="AA55" i="128"/>
  <c r="T55" i="128"/>
  <c r="AA30" i="128"/>
  <c r="S59" i="128"/>
  <c r="T30" i="128"/>
  <c r="S56" i="128"/>
  <c r="U50" i="89"/>
  <c r="AB50" i="89"/>
  <c r="N25" i="94" s="1"/>
  <c r="AB42" i="135"/>
  <c r="U42" i="135"/>
  <c r="AB36" i="135"/>
  <c r="U36" i="135"/>
  <c r="T26" i="126"/>
  <c r="S51" i="126"/>
  <c r="AA26" i="126"/>
  <c r="AB51" i="89"/>
  <c r="N33" i="94" s="1"/>
  <c r="AA37" i="126"/>
  <c r="T37" i="126"/>
  <c r="AA49" i="89"/>
  <c r="M17" i="94" s="1"/>
  <c r="T49" i="89"/>
  <c r="T30" i="138"/>
  <c r="AA16" i="126"/>
  <c r="S41" i="126"/>
  <c r="T16" i="126"/>
  <c r="AA49" i="126"/>
  <c r="T49" i="126"/>
  <c r="S49" i="89"/>
  <c r="AB33" i="139"/>
  <c r="U33" i="139"/>
  <c r="T52" i="126"/>
  <c r="T39" i="89"/>
  <c r="U29" i="123"/>
  <c r="U29" i="135"/>
  <c r="T36" i="89"/>
  <c r="AA57" i="89"/>
  <c r="T57" i="89"/>
  <c r="U14" i="123"/>
  <c r="AA21" i="135"/>
  <c r="T23" i="135"/>
  <c r="T22" i="135"/>
  <c r="T24" i="135"/>
  <c r="T15" i="135"/>
  <c r="S40" i="135"/>
  <c r="T21" i="135"/>
  <c r="T20" i="135"/>
  <c r="T53" i="89"/>
  <c r="U20" i="123"/>
  <c r="T11" i="138"/>
  <c r="V20" i="86"/>
  <c r="U28" i="135"/>
  <c r="T18" i="89"/>
  <c r="S36" i="89"/>
  <c r="U55" i="89" s="1"/>
  <c r="T30" i="89"/>
  <c r="T25" i="89"/>
  <c r="AA10" i="89"/>
  <c r="I32" i="94" s="1"/>
  <c r="T26" i="89"/>
  <c r="T9" i="89"/>
  <c r="T10" i="89"/>
  <c r="T20" i="89"/>
  <c r="T24" i="89"/>
  <c r="T56" i="89"/>
  <c r="U34" i="139"/>
  <c r="T41" i="126"/>
  <c r="T47" i="126"/>
  <c r="T52" i="89"/>
  <c r="AA52" i="89"/>
  <c r="M16" i="94" s="1"/>
  <c r="S52" i="89"/>
  <c r="S15" i="123"/>
  <c r="V10" i="123" s="1"/>
  <c r="AB15" i="123"/>
  <c r="U15" i="123"/>
  <c r="U27" i="123"/>
  <c r="U18" i="123"/>
  <c r="AB37" i="139"/>
  <c r="U37" i="139"/>
  <c r="T38" i="89"/>
  <c r="V10" i="86"/>
  <c r="U35" i="135"/>
  <c r="T11" i="126"/>
  <c r="T62" i="128"/>
  <c r="S48" i="132"/>
  <c r="AA25" i="132"/>
  <c r="T25" i="132"/>
  <c r="AA16" i="132"/>
  <c r="S39" i="132"/>
  <c r="T16" i="132"/>
  <c r="AA47" i="132"/>
  <c r="T47" i="132"/>
  <c r="S49" i="132"/>
  <c r="AA26" i="132"/>
  <c r="T26" i="132"/>
  <c r="AA35" i="132"/>
  <c r="T35" i="132"/>
  <c r="AA41" i="128"/>
  <c r="T41" i="128"/>
  <c r="AA49" i="128"/>
  <c r="T49" i="128"/>
  <c r="AA48" i="128"/>
  <c r="T48" i="128"/>
  <c r="AB36" i="132"/>
  <c r="AB44" i="132"/>
  <c r="U44" i="132"/>
  <c r="AA14" i="128"/>
  <c r="S43" i="128"/>
  <c r="T14" i="128"/>
  <c r="AA24" i="128"/>
  <c r="S53" i="128"/>
  <c r="T24" i="128"/>
  <c r="AA28" i="128"/>
  <c r="S57" i="128"/>
  <c r="T28" i="128"/>
  <c r="AA42" i="128"/>
  <c r="T42" i="128"/>
  <c r="AA52" i="128"/>
  <c r="T52" i="128"/>
  <c r="S61" i="128"/>
  <c r="AA61" i="128"/>
  <c r="T61" i="128"/>
  <c r="AA17" i="132"/>
  <c r="S40" i="132"/>
  <c r="T17" i="132"/>
  <c r="S48" i="128"/>
  <c r="S55" i="128"/>
  <c r="AA15" i="132"/>
  <c r="S38" i="132"/>
  <c r="T15" i="132"/>
  <c r="AA18" i="128"/>
  <c r="S47" i="128"/>
  <c r="T18" i="128"/>
  <c r="T24" i="138"/>
  <c r="AA24" i="138"/>
  <c r="AA31" i="89"/>
  <c r="S57" i="89"/>
  <c r="T31" i="89"/>
  <c r="T34" i="128"/>
  <c r="S63" i="128"/>
  <c r="AA34" i="128"/>
  <c r="AB47" i="126"/>
  <c r="S26" i="138"/>
  <c r="T13" i="138"/>
  <c r="AA13" i="138"/>
  <c r="S55" i="126"/>
  <c r="T30" i="126"/>
  <c r="AA30" i="126"/>
  <c r="T45" i="89"/>
  <c r="AA15" i="89"/>
  <c r="I31" i="94" s="1"/>
  <c r="T15" i="89"/>
  <c r="S41" i="89"/>
  <c r="U51" i="132"/>
  <c r="AB51" i="132"/>
  <c r="AB34" i="126"/>
  <c r="U43" i="126"/>
  <c r="T50" i="89"/>
  <c r="U23" i="123"/>
  <c r="T14" i="89"/>
  <c r="S28" i="138"/>
  <c r="T15" i="138"/>
  <c r="AA15" i="138"/>
  <c r="T54" i="126"/>
  <c r="AA42" i="126"/>
  <c r="T42" i="126"/>
  <c r="S42" i="126"/>
  <c r="V21" i="86"/>
  <c r="S45" i="89"/>
  <c r="AA19" i="89"/>
  <c r="I23" i="94" s="1"/>
  <c r="T19" i="89"/>
  <c r="U17" i="123"/>
  <c r="T25" i="138"/>
  <c r="U37" i="135"/>
  <c r="V19" i="86"/>
  <c r="U39" i="139"/>
  <c r="S42" i="89"/>
  <c r="AA16" i="89"/>
  <c r="I19" i="94" s="1"/>
  <c r="T16" i="89"/>
  <c r="U12" i="123"/>
  <c r="AB35" i="126"/>
  <c r="U35" i="126"/>
  <c r="T46" i="126"/>
  <c r="AA46" i="126"/>
  <c r="AB45" i="126"/>
  <c r="T36" i="126"/>
  <c r="AA36" i="126"/>
  <c r="T50" i="126"/>
  <c r="T35" i="126"/>
  <c r="T38" i="126"/>
  <c r="T48" i="126"/>
  <c r="T45" i="126"/>
  <c r="T43" i="126"/>
  <c r="U13" i="123"/>
  <c r="T31" i="138"/>
  <c r="AB40" i="126"/>
  <c r="T11" i="89"/>
  <c r="V11" i="86"/>
  <c r="V22" i="86"/>
  <c r="U32" i="139"/>
  <c r="U43" i="135"/>
  <c r="T10" i="126"/>
  <c r="T51" i="126"/>
  <c r="AA48" i="132"/>
  <c r="T48" i="132"/>
  <c r="AA34" i="132"/>
  <c r="T34" i="132"/>
  <c r="AA42" i="132"/>
  <c r="T42" i="132"/>
  <c r="AA50" i="132"/>
  <c r="T50" i="132"/>
  <c r="AA37" i="132"/>
  <c r="S37" i="132"/>
  <c r="T37" i="132"/>
  <c r="AB45" i="132"/>
  <c r="AA13" i="128"/>
  <c r="S42" i="128"/>
  <c r="T13" i="128"/>
  <c r="AA23" i="128"/>
  <c r="S52" i="128"/>
  <c r="T23" i="128"/>
  <c r="S49" i="128"/>
  <c r="AA20" i="128"/>
  <c r="T20" i="128"/>
  <c r="AA54" i="128"/>
  <c r="T54" i="128"/>
  <c r="AA59" i="128"/>
  <c r="T59" i="128"/>
  <c r="AA33" i="128"/>
  <c r="T33" i="128"/>
  <c r="S62" i="128"/>
  <c r="AB60" i="128"/>
  <c r="V14" i="86"/>
  <c r="V13" i="86"/>
  <c r="V17" i="86"/>
  <c r="V15" i="86"/>
  <c r="T47" i="89"/>
  <c r="AA47" i="89"/>
  <c r="M15" i="94" s="1"/>
  <c r="S27" i="138"/>
  <c r="AA14" i="138"/>
  <c r="T14" i="138"/>
  <c r="S54" i="89"/>
  <c r="T28" i="89"/>
  <c r="AA28" i="89"/>
  <c r="T41" i="89"/>
  <c r="AA17" i="89"/>
  <c r="I27" i="94" s="1"/>
  <c r="S43" i="89"/>
  <c r="T17" i="89"/>
  <c r="AB53" i="126"/>
  <c r="AB49" i="126"/>
  <c r="AB46" i="89"/>
  <c r="N21" i="94" s="1"/>
  <c r="S29" i="138"/>
  <c r="AA16" i="138"/>
  <c r="T16" i="138"/>
  <c r="T19" i="126"/>
  <c r="AB38" i="135"/>
  <c r="U38" i="135"/>
  <c r="AB30" i="138"/>
  <c r="AB36" i="126"/>
  <c r="U21" i="123"/>
  <c r="U22" i="123"/>
  <c r="U28" i="139"/>
  <c r="T22" i="89"/>
  <c r="AA22" i="89"/>
  <c r="I18" i="94" s="1"/>
  <c r="S48" i="89"/>
  <c r="T26" i="138"/>
  <c r="T42" i="89"/>
  <c r="AA42" i="89"/>
  <c r="M19" i="94" s="1"/>
  <c r="T51" i="89"/>
  <c r="T37" i="89"/>
  <c r="T43" i="89"/>
  <c r="T48" i="89"/>
  <c r="AA48" i="89"/>
  <c r="M18" i="94" s="1"/>
  <c r="AB39" i="89"/>
  <c r="N28" i="94" s="1"/>
  <c r="T23" i="138"/>
  <c r="T14" i="126"/>
  <c r="U34" i="135"/>
  <c r="T13" i="89"/>
  <c r="U27" i="139"/>
  <c r="AB46" i="126"/>
  <c r="T13" i="126"/>
  <c r="T29" i="89"/>
  <c r="U25" i="123"/>
  <c r="U24" i="123"/>
  <c r="U10" i="123"/>
  <c r="AB30" i="139"/>
  <c r="U30" i="139"/>
  <c r="T39" i="126"/>
  <c r="U16" i="123"/>
  <c r="T54" i="89"/>
  <c r="V12" i="86"/>
  <c r="T40" i="89"/>
  <c r="U30" i="135"/>
  <c r="V25" i="86"/>
  <c r="AB49" i="128" l="1"/>
  <c r="U49" i="128"/>
  <c r="AB28" i="138"/>
  <c r="U28" i="138"/>
  <c r="AB57" i="128"/>
  <c r="U57" i="128"/>
  <c r="AB45" i="128"/>
  <c r="U45" i="128"/>
  <c r="V28" i="123"/>
  <c r="AB44" i="89"/>
  <c r="N22" i="94" s="1"/>
  <c r="U44" i="89"/>
  <c r="AB37" i="126"/>
  <c r="U37" i="126"/>
  <c r="AB41" i="132"/>
  <c r="U41" i="132"/>
  <c r="AB35" i="132"/>
  <c r="U35" i="132"/>
  <c r="V16" i="123"/>
  <c r="U36" i="126"/>
  <c r="AB42" i="128"/>
  <c r="U42" i="128"/>
  <c r="AB29" i="138"/>
  <c r="U29" i="138"/>
  <c r="U49" i="126"/>
  <c r="AB43" i="89"/>
  <c r="N27" i="94" s="1"/>
  <c r="U43" i="89"/>
  <c r="U27" i="138"/>
  <c r="AB27" i="138"/>
  <c r="AB52" i="128"/>
  <c r="U52" i="128"/>
  <c r="AB37" i="132"/>
  <c r="U37" i="132"/>
  <c r="V20" i="123"/>
  <c r="U42" i="89"/>
  <c r="AB42" i="89"/>
  <c r="N19" i="94" s="1"/>
  <c r="U39" i="126"/>
  <c r="AB26" i="138"/>
  <c r="U26" i="138"/>
  <c r="AB63" i="128"/>
  <c r="U63" i="128"/>
  <c r="AB47" i="128"/>
  <c r="U47" i="128"/>
  <c r="AB40" i="132"/>
  <c r="U40" i="132"/>
  <c r="AB61" i="128"/>
  <c r="U61" i="128"/>
  <c r="AB43" i="128"/>
  <c r="U43" i="128"/>
  <c r="U36" i="132"/>
  <c r="AB49" i="132"/>
  <c r="U49" i="132"/>
  <c r="AB39" i="132"/>
  <c r="U39" i="132"/>
  <c r="AB48" i="132"/>
  <c r="U48" i="132"/>
  <c r="V24" i="123"/>
  <c r="V12" i="123"/>
  <c r="U40" i="135"/>
  <c r="AB40" i="135"/>
  <c r="AB46" i="128"/>
  <c r="U46" i="128"/>
  <c r="AB50" i="132"/>
  <c r="U50" i="132"/>
  <c r="U31" i="135"/>
  <c r="U48" i="126"/>
  <c r="U24" i="138"/>
  <c r="AB24" i="138"/>
  <c r="U52" i="126"/>
  <c r="V27" i="123"/>
  <c r="AB23" i="138"/>
  <c r="U23" i="138"/>
  <c r="AB47" i="89"/>
  <c r="N15" i="94" s="1"/>
  <c r="U47" i="89"/>
  <c r="AB38" i="128"/>
  <c r="U58" i="128"/>
  <c r="U39" i="128"/>
  <c r="U38" i="128"/>
  <c r="AB33" i="132"/>
  <c r="U33" i="132"/>
  <c r="V15" i="123"/>
  <c r="V18" i="123"/>
  <c r="V22" i="123"/>
  <c r="U46" i="126"/>
  <c r="AB48" i="89"/>
  <c r="N18" i="94" s="1"/>
  <c r="U48" i="89"/>
  <c r="U30" i="138"/>
  <c r="U46" i="89"/>
  <c r="U53" i="126"/>
  <c r="AB54" i="89"/>
  <c r="U54" i="89"/>
  <c r="U62" i="128"/>
  <c r="AB62" i="128"/>
  <c r="U45" i="132"/>
  <c r="V11" i="123"/>
  <c r="U45" i="89"/>
  <c r="AB45" i="89"/>
  <c r="N23" i="94" s="1"/>
  <c r="AB55" i="126"/>
  <c r="U55" i="126"/>
  <c r="U47" i="126"/>
  <c r="AB55" i="128"/>
  <c r="U55" i="128"/>
  <c r="AB53" i="128"/>
  <c r="U53" i="128"/>
  <c r="V17" i="123"/>
  <c r="AB49" i="89"/>
  <c r="N17" i="94" s="1"/>
  <c r="U49" i="89"/>
  <c r="AB41" i="126"/>
  <c r="U41" i="126"/>
  <c r="U51" i="89"/>
  <c r="AB59" i="128"/>
  <c r="U59" i="128"/>
  <c r="V9" i="123"/>
  <c r="V13" i="123"/>
  <c r="U25" i="138"/>
  <c r="AB25" i="138"/>
  <c r="AB51" i="128"/>
  <c r="U51" i="128"/>
  <c r="AB40" i="128"/>
  <c r="U40" i="128"/>
  <c r="AB34" i="132"/>
  <c r="U34" i="132"/>
  <c r="AB48" i="128"/>
  <c r="U48" i="128"/>
  <c r="AB54" i="128"/>
  <c r="U54" i="128"/>
  <c r="V30" i="123"/>
  <c r="AB44" i="128"/>
  <c r="U44" i="128"/>
  <c r="AB50" i="128"/>
  <c r="U50" i="128"/>
  <c r="U39" i="89"/>
  <c r="U40" i="126"/>
  <c r="U45" i="126"/>
  <c r="U42" i="126"/>
  <c r="AB42" i="126"/>
  <c r="V14" i="123"/>
  <c r="U34" i="126"/>
  <c r="AB41" i="89"/>
  <c r="N31" i="94" s="1"/>
  <c r="U41" i="89"/>
  <c r="AB57" i="89"/>
  <c r="U57" i="89"/>
  <c r="AB38" i="132"/>
  <c r="U38" i="132"/>
  <c r="AB52" i="89"/>
  <c r="N16" i="94" s="1"/>
  <c r="U52" i="89"/>
  <c r="U36" i="89"/>
  <c r="AB36" i="89"/>
  <c r="N32" i="94" s="1"/>
  <c r="U37" i="89"/>
  <c r="U40" i="89"/>
  <c r="U35" i="89"/>
  <c r="U56" i="89"/>
  <c r="U38" i="126"/>
  <c r="AB51" i="126"/>
  <c r="U51" i="126"/>
  <c r="AB56" i="128"/>
  <c r="U56" i="128"/>
  <c r="AB42" i="132"/>
  <c r="U42" i="132"/>
  <c r="AB46" i="132"/>
  <c r="U46" i="132"/>
  <c r="AB47" i="132"/>
  <c r="U47" i="132"/>
  <c r="V21" i="123"/>
  <c r="V29" i="123"/>
  <c r="V26" i="123"/>
  <c r="V25" i="123"/>
  <c r="U50" i="126"/>
  <c r="AB50" i="126"/>
  <c r="U22" i="138"/>
  <c r="AB22" i="138"/>
  <c r="U31" i="138"/>
  <c r="U53" i="89"/>
  <c r="AB53" i="89"/>
  <c r="N34" i="94" s="1"/>
  <c r="V23" i="123"/>
  <c r="V19" i="123"/>
  <c r="AB44" i="126"/>
  <c r="U44" i="126"/>
  <c r="AB38" i="89"/>
  <c r="N26" i="94" s="1"/>
  <c r="U38" i="89"/>
  <c r="U32" i="132"/>
  <c r="AB41" i="128"/>
  <c r="U41" i="128"/>
  <c r="AB43" i="132"/>
  <c r="U43" i="132"/>
  <c r="U39" i="135"/>
</calcChain>
</file>

<file path=xl/sharedStrings.xml><?xml version="1.0" encoding="utf-8"?>
<sst xmlns="http://schemas.openxmlformats.org/spreadsheetml/2006/main" count="3995" uniqueCount="1741">
  <si>
    <t>Kat</t>
  </si>
  <si>
    <t>Por.</t>
  </si>
  <si>
    <t>Celé jméno</t>
  </si>
  <si>
    <t>Ročník</t>
  </si>
  <si>
    <t>Oddíl</t>
  </si>
  <si>
    <t>Stát</t>
  </si>
  <si>
    <t>Jméno</t>
  </si>
  <si>
    <t>Prijmeni</t>
  </si>
  <si>
    <t>Prijmeni_t</t>
  </si>
  <si>
    <t>Jméno_t</t>
  </si>
  <si>
    <t>Kat_tisk</t>
  </si>
  <si>
    <t>Julia Fender</t>
  </si>
  <si>
    <t>Bielsko - Biala</t>
  </si>
  <si>
    <t>POL</t>
  </si>
  <si>
    <t>Fender</t>
  </si>
  <si>
    <t>Julia</t>
  </si>
  <si>
    <t>Kristina Gyulzadyan</t>
  </si>
  <si>
    <t>SK TART MS Brno</t>
  </si>
  <si>
    <t>CZE</t>
  </si>
  <si>
    <t>Gyulzadyan</t>
  </si>
  <si>
    <t>Kristina</t>
  </si>
  <si>
    <t>Ema Kučerová</t>
  </si>
  <si>
    <t>RG Proactive Milevsko</t>
  </si>
  <si>
    <t>Kučerová</t>
  </si>
  <si>
    <t>Ema</t>
  </si>
  <si>
    <t>Darja Gill</t>
  </si>
  <si>
    <t>SK Provo Brno</t>
  </si>
  <si>
    <t>Gill</t>
  </si>
  <si>
    <t>Darja</t>
  </si>
  <si>
    <t>Natalia Szopa</t>
  </si>
  <si>
    <t>PTG Sokol Krakow</t>
  </si>
  <si>
    <t>Szopa</t>
  </si>
  <si>
    <t>Natalia</t>
  </si>
  <si>
    <t>Veronika Zemanová</t>
  </si>
  <si>
    <t>Zemanová</t>
  </si>
  <si>
    <t>Veronika</t>
  </si>
  <si>
    <t>Zuzana Nábělková</t>
  </si>
  <si>
    <t>Středisko volného času Bruntál</t>
  </si>
  <si>
    <t>Eliška Pivoňková</t>
  </si>
  <si>
    <t>Pivoňková</t>
  </si>
  <si>
    <t>Eliška</t>
  </si>
  <si>
    <t>Julia Golec</t>
  </si>
  <si>
    <t>Golec</t>
  </si>
  <si>
    <t>Berenika Vaňková</t>
  </si>
  <si>
    <t>RGC Karlovy Vary</t>
  </si>
  <si>
    <t>Vaňková</t>
  </si>
  <si>
    <t>Berenika</t>
  </si>
  <si>
    <t>Sofie Schindlerová</t>
  </si>
  <si>
    <t>Schindlerová</t>
  </si>
  <si>
    <t>Sofie</t>
  </si>
  <si>
    <t>Anna Kofroňová</t>
  </si>
  <si>
    <t>La Pirouette Jeseník</t>
  </si>
  <si>
    <t>Kofroňová</t>
  </si>
  <si>
    <t>Anna</t>
  </si>
  <si>
    <t>Kateřina Bendová</t>
  </si>
  <si>
    <t>Bendová</t>
  </si>
  <si>
    <t>Kateřina</t>
  </si>
  <si>
    <t>Markéta Poláková</t>
  </si>
  <si>
    <t>Poláková</t>
  </si>
  <si>
    <t>Markéta</t>
  </si>
  <si>
    <t>Anna Miklavcic</t>
  </si>
  <si>
    <t>TGU Salzburg</t>
  </si>
  <si>
    <t>AUT</t>
  </si>
  <si>
    <t>Miklavcic,</t>
  </si>
  <si>
    <t>Anastasiya Melnykova</t>
  </si>
  <si>
    <t>TJ Sokol Žižkov I.</t>
  </si>
  <si>
    <t>Melnykova</t>
  </si>
  <si>
    <t>Anastasiya</t>
  </si>
  <si>
    <t>Karolína Kořánová</t>
  </si>
  <si>
    <t>Kořánová</t>
  </si>
  <si>
    <t>Karolína</t>
  </si>
  <si>
    <t>Nadja Tomaczek</t>
  </si>
  <si>
    <t>Tomaczek</t>
  </si>
  <si>
    <t>Nadja</t>
  </si>
  <si>
    <t>Julie Lukešová</t>
  </si>
  <si>
    <t>Lukešová</t>
  </si>
  <si>
    <t>Julie</t>
  </si>
  <si>
    <t>Francesca Kurpiers</t>
  </si>
  <si>
    <t>Kurpiers</t>
  </si>
  <si>
    <t>Francesca</t>
  </si>
  <si>
    <t>Julie Vršanová</t>
  </si>
  <si>
    <t>Vršanová</t>
  </si>
  <si>
    <t xml:space="preserve">Kristina Procházková </t>
  </si>
  <si>
    <t>Procházková</t>
  </si>
  <si>
    <t>Valerie Fotevová</t>
  </si>
  <si>
    <t>Sokol Praha VII</t>
  </si>
  <si>
    <t>Fotevová</t>
  </si>
  <si>
    <t>Valerie</t>
  </si>
  <si>
    <t>Julia Dajda</t>
  </si>
  <si>
    <t>Dajda</t>
  </si>
  <si>
    <t>Alexandra Gomolová</t>
  </si>
  <si>
    <t>Gomolová</t>
  </si>
  <si>
    <t>Alexandra</t>
  </si>
  <si>
    <t>Viktorie Vaiglová</t>
  </si>
  <si>
    <t>Vaiglová</t>
  </si>
  <si>
    <t>Viktorie</t>
  </si>
  <si>
    <t>Karin Králová</t>
  </si>
  <si>
    <t>Králová</t>
  </si>
  <si>
    <t>Karin</t>
  </si>
  <si>
    <t>Holly Williamson</t>
  </si>
  <si>
    <t>TopGym Karlovy Vary</t>
  </si>
  <si>
    <t>Williamson</t>
  </si>
  <si>
    <t>Holly</t>
  </si>
  <si>
    <t>Laura Wolfová</t>
  </si>
  <si>
    <t>Wolfová</t>
  </si>
  <si>
    <t>Laura</t>
  </si>
  <si>
    <t>Emilia Wolnik</t>
  </si>
  <si>
    <t>UKS Katowice</t>
  </si>
  <si>
    <t>Wolnik</t>
  </si>
  <si>
    <t>Emilia</t>
  </si>
  <si>
    <t>Nikola Blažková</t>
  </si>
  <si>
    <t>Blažková</t>
  </si>
  <si>
    <t>Nikola</t>
  </si>
  <si>
    <t>Aneta Štěpánková</t>
  </si>
  <si>
    <t>TJ ZŠ Hostivař Praha</t>
  </si>
  <si>
    <t>Štěpánková</t>
  </si>
  <si>
    <t>Aneta</t>
  </si>
  <si>
    <t>Maja Weglowska</t>
  </si>
  <si>
    <t>SG Legion Warszawa</t>
  </si>
  <si>
    <t>Weglowska</t>
  </si>
  <si>
    <t>Maja</t>
  </si>
  <si>
    <t>Dominika Spillerová</t>
  </si>
  <si>
    <t>Spillerová</t>
  </si>
  <si>
    <t>Dominika</t>
  </si>
  <si>
    <t xml:space="preserve">Barbora Vilčková </t>
  </si>
  <si>
    <t>Vilčková</t>
  </si>
  <si>
    <t>Barbora</t>
  </si>
  <si>
    <t>Aneta Šimáková</t>
  </si>
  <si>
    <t>Šimáková</t>
  </si>
  <si>
    <t>Anastasiya Selyska</t>
  </si>
  <si>
    <t>Selyska</t>
  </si>
  <si>
    <t>3A</t>
  </si>
  <si>
    <t>Sofie Sůvová</t>
  </si>
  <si>
    <t>Žižkov I. Elite</t>
  </si>
  <si>
    <t>Sůvová</t>
  </si>
  <si>
    <t>Adéla Gregorová</t>
  </si>
  <si>
    <t>GSK Tábor</t>
  </si>
  <si>
    <t>Gregorová</t>
  </si>
  <si>
    <t>Adéla</t>
  </si>
  <si>
    <t xml:space="preserve">Ajša Lochschmidtová </t>
  </si>
  <si>
    <t>Lochschmidtová</t>
  </si>
  <si>
    <t>Ajša</t>
  </si>
  <si>
    <t>Veronika Korczyňska</t>
  </si>
  <si>
    <t>Blekitna Szczecin</t>
  </si>
  <si>
    <t>Opatrná</t>
  </si>
  <si>
    <t>Ester</t>
  </si>
  <si>
    <t>Alexandra Judickaja</t>
  </si>
  <si>
    <t>Judickaja</t>
  </si>
  <si>
    <t xml:space="preserve">Maja Orlewicz </t>
  </si>
  <si>
    <t>Orlewicz</t>
  </si>
  <si>
    <t>Anika Dominová</t>
  </si>
  <si>
    <t>TJ Slavia Hradec Králové</t>
  </si>
  <si>
    <t>Dominová</t>
  </si>
  <si>
    <t>Anika</t>
  </si>
  <si>
    <t>Hana Kosanovic</t>
  </si>
  <si>
    <t xml:space="preserve">Maksimir Zagreb </t>
  </si>
  <si>
    <t>CRO</t>
  </si>
  <si>
    <t>Kosanovic</t>
  </si>
  <si>
    <t>Hana</t>
  </si>
  <si>
    <t>Jolana Berchová</t>
  </si>
  <si>
    <t>SKMG Máj České Budějovice</t>
  </si>
  <si>
    <t>Berchová</t>
  </si>
  <si>
    <t>Jolana</t>
  </si>
  <si>
    <t>Linda Večeřová</t>
  </si>
  <si>
    <t>SKP MG Brno</t>
  </si>
  <si>
    <t>Večeřová</t>
  </si>
  <si>
    <t>Linda</t>
  </si>
  <si>
    <t>Tereza Procházková</t>
  </si>
  <si>
    <t>SK MG Vysočina Jihlava</t>
  </si>
  <si>
    <t>Tereza</t>
  </si>
  <si>
    <t>Agata Szyrszeń</t>
  </si>
  <si>
    <t>Szyrszeń</t>
  </si>
  <si>
    <t>Agata</t>
  </si>
  <si>
    <t>Valentýna Petříková</t>
  </si>
  <si>
    <t>Petříková</t>
  </si>
  <si>
    <t>Valentýna</t>
  </si>
  <si>
    <t>Anna Pomahačová</t>
  </si>
  <si>
    <t>Pomahačová</t>
  </si>
  <si>
    <t>Sofiya Ganusyk</t>
  </si>
  <si>
    <t>Sportunion West Wien</t>
  </si>
  <si>
    <t>Ganusyk</t>
  </si>
  <si>
    <t>Sofiya</t>
  </si>
  <si>
    <t xml:space="preserve">Hana Inagaki </t>
  </si>
  <si>
    <t>Inagaki</t>
  </si>
  <si>
    <t>Anna Deimová</t>
  </si>
  <si>
    <t>Deimová</t>
  </si>
  <si>
    <t>Veronika Šimáková</t>
  </si>
  <si>
    <t>Alexandra Bílková</t>
  </si>
  <si>
    <t>Bílková</t>
  </si>
  <si>
    <t>Tereza Suchá</t>
  </si>
  <si>
    <t>Suchá</t>
  </si>
  <si>
    <t>Ella Spálenková</t>
  </si>
  <si>
    <t>Spálenková</t>
  </si>
  <si>
    <t>Ella</t>
  </si>
  <si>
    <t>Anna Fusková</t>
  </si>
  <si>
    <t>SK MG Mantila Brno</t>
  </si>
  <si>
    <t>3B</t>
  </si>
  <si>
    <t>Alicja Garnysz</t>
  </si>
  <si>
    <t>Bielsko Bialej</t>
  </si>
  <si>
    <t>Garnysz</t>
  </si>
  <si>
    <t>Alicja</t>
  </si>
  <si>
    <t>Lucie Vysušilová</t>
  </si>
  <si>
    <t>Vysušilová</t>
  </si>
  <si>
    <t>Lucie</t>
  </si>
  <si>
    <t>Berenika Kouřilová</t>
  </si>
  <si>
    <t>Kouřilová</t>
  </si>
  <si>
    <t>Vendula Samková</t>
  </si>
  <si>
    <t>Samková</t>
  </si>
  <si>
    <t>Vendula</t>
  </si>
  <si>
    <t>Vanessa Tasch</t>
  </si>
  <si>
    <t>Tasch</t>
  </si>
  <si>
    <t>Vanessa</t>
  </si>
  <si>
    <t>Tina Smějová</t>
  </si>
  <si>
    <t>Smějová</t>
  </si>
  <si>
    <t>Tina</t>
  </si>
  <si>
    <t>Viktorie Ličková</t>
  </si>
  <si>
    <t>Ličková</t>
  </si>
  <si>
    <t>Weronika Wolnik</t>
  </si>
  <si>
    <t>Weronika</t>
  </si>
  <si>
    <t>Barbora Bendová</t>
  </si>
  <si>
    <t>Tereza Benešová</t>
  </si>
  <si>
    <t>Benešová</t>
  </si>
  <si>
    <t>Karolína Havlíková</t>
  </si>
  <si>
    <t>TJ Sokol Hodkovičky</t>
  </si>
  <si>
    <t>Havlíková</t>
  </si>
  <si>
    <t>Nela Sedláková</t>
  </si>
  <si>
    <t>Sedláková</t>
  </si>
  <si>
    <t>Nela</t>
  </si>
  <si>
    <t xml:space="preserve">Alicja Tomaszek </t>
  </si>
  <si>
    <t>Tomaszek</t>
  </si>
  <si>
    <t>Lena Raich</t>
  </si>
  <si>
    <t>UKS 41 Lodž</t>
  </si>
  <si>
    <t>Raich</t>
  </si>
  <si>
    <t>Lena</t>
  </si>
  <si>
    <t>Veronika Hvězdová</t>
  </si>
  <si>
    <t>Hvězdová</t>
  </si>
  <si>
    <t>Klára Orlová</t>
  </si>
  <si>
    <t>Orlová</t>
  </si>
  <si>
    <t>Klára</t>
  </si>
  <si>
    <t>Anita Lencová</t>
  </si>
  <si>
    <t>Lencová</t>
  </si>
  <si>
    <t>Anita</t>
  </si>
  <si>
    <t>Daria Tayel</t>
  </si>
  <si>
    <t>Tayel</t>
  </si>
  <si>
    <t>Daria</t>
  </si>
  <si>
    <t>Tereza Tenorová</t>
  </si>
  <si>
    <t>Fuchsová</t>
  </si>
  <si>
    <t>Rozálie</t>
  </si>
  <si>
    <t>Jagoda Rudzinska</t>
  </si>
  <si>
    <t>Rudzinska</t>
  </si>
  <si>
    <t>Jagoda</t>
  </si>
  <si>
    <t xml:space="preserve">Weronika Abratańska </t>
  </si>
  <si>
    <t>Abratańska</t>
  </si>
  <si>
    <t>Denisa Prokešová</t>
  </si>
  <si>
    <t>Prokešová</t>
  </si>
  <si>
    <t>Denisa</t>
  </si>
  <si>
    <t>Karolina Majerová</t>
  </si>
  <si>
    <t>Majerová</t>
  </si>
  <si>
    <t>Karolina</t>
  </si>
  <si>
    <t>Klaudia Zimny</t>
  </si>
  <si>
    <t>Zimny</t>
  </si>
  <si>
    <t>Klaudia</t>
  </si>
  <si>
    <t>Barbora Říhová</t>
  </si>
  <si>
    <t>Říhová</t>
  </si>
  <si>
    <t>Nera Štrbac</t>
  </si>
  <si>
    <t>Maksimir Zagreb</t>
  </si>
  <si>
    <t>Štrbac</t>
  </si>
  <si>
    <t>Nera</t>
  </si>
  <si>
    <t>Flora Perl</t>
  </si>
  <si>
    <t>Perl</t>
  </si>
  <si>
    <t>Flora</t>
  </si>
  <si>
    <t>Alexandra Jurgas</t>
  </si>
  <si>
    <t>Gwadera</t>
  </si>
  <si>
    <t>Joanna</t>
  </si>
  <si>
    <t xml:space="preserve">Walczakiewicz Maja </t>
  </si>
  <si>
    <t>Walczakiewicz</t>
  </si>
  <si>
    <t>Tereza Čermáková</t>
  </si>
  <si>
    <t>Čermáková</t>
  </si>
  <si>
    <t>Nathali Tučková</t>
  </si>
  <si>
    <t>Tučková</t>
  </si>
  <si>
    <t>Nathali</t>
  </si>
  <si>
    <t>Diana Avtová</t>
  </si>
  <si>
    <t>Avtová</t>
  </si>
  <si>
    <t>Diana</t>
  </si>
  <si>
    <t>Lena Sommerbichler</t>
  </si>
  <si>
    <t>Sportunion Rauris</t>
  </si>
  <si>
    <t>Sommerbichler</t>
  </si>
  <si>
    <t>Xenie Klimenko</t>
  </si>
  <si>
    <t>Volgograd</t>
  </si>
  <si>
    <t>RUS</t>
  </si>
  <si>
    <t>Klimenko</t>
  </si>
  <si>
    <t>Xenie</t>
  </si>
  <si>
    <t>Johanna Illichmann</t>
  </si>
  <si>
    <t>Illichmann</t>
  </si>
  <si>
    <t>Johanna</t>
  </si>
  <si>
    <t>Johanka Vejnarová</t>
  </si>
  <si>
    <t>Vejnarová</t>
  </si>
  <si>
    <t>Johanka</t>
  </si>
  <si>
    <t xml:space="preserve">Marika Błaszkiewicz </t>
  </si>
  <si>
    <t>Błaszkiewicz</t>
  </si>
  <si>
    <t>Marika</t>
  </si>
  <si>
    <t>Veronika Ruckerová</t>
  </si>
  <si>
    <t>Ruckerová</t>
  </si>
  <si>
    <t>Julie Musilová</t>
  </si>
  <si>
    <t>Musilová</t>
  </si>
  <si>
    <t>Una Bauer</t>
  </si>
  <si>
    <t>ÖTB Linz</t>
  </si>
  <si>
    <t>Bauer</t>
  </si>
  <si>
    <t>Una</t>
  </si>
  <si>
    <t>Denisa Václavíková</t>
  </si>
  <si>
    <t>Václavíková</t>
  </si>
  <si>
    <t>Lea Stöckl</t>
  </si>
  <si>
    <t>Stöckl</t>
  </si>
  <si>
    <t>Lea</t>
  </si>
  <si>
    <t>Wiktoria Adamczyk</t>
  </si>
  <si>
    <t>Adamczyk</t>
  </si>
  <si>
    <t>Wiktoria</t>
  </si>
  <si>
    <t xml:space="preserve">Kornelia Lewandowska </t>
  </si>
  <si>
    <t>Lewandowska</t>
  </si>
  <si>
    <t>Kornelia</t>
  </si>
  <si>
    <t>Adela Wagner-Löffler</t>
  </si>
  <si>
    <t>Wagner-Löffler</t>
  </si>
  <si>
    <t>Adela</t>
  </si>
  <si>
    <t>Ella Murkovic</t>
  </si>
  <si>
    <t>Murkovic</t>
  </si>
  <si>
    <t>Rosa Krefl</t>
  </si>
  <si>
    <t>Krefl</t>
  </si>
  <si>
    <t>Rosa</t>
  </si>
  <si>
    <t>Ema Bello</t>
  </si>
  <si>
    <t>Bello</t>
  </si>
  <si>
    <t>Nela Pochylá</t>
  </si>
  <si>
    <t>Pochylá</t>
  </si>
  <si>
    <t>Michaela Miklavcic</t>
  </si>
  <si>
    <t>Miklavcic</t>
  </si>
  <si>
    <t>Michaela</t>
  </si>
  <si>
    <t>Gabriela Dmowska</t>
  </si>
  <si>
    <t>Dmowska</t>
  </si>
  <si>
    <t>Gabriela</t>
  </si>
  <si>
    <t>Tereza Kolenatá</t>
  </si>
  <si>
    <t>Kolenatá</t>
  </si>
  <si>
    <t>Kateřina Savková</t>
  </si>
  <si>
    <t>GSK Ústí nad Labem</t>
  </si>
  <si>
    <t>Savková</t>
  </si>
  <si>
    <t>Daria Uschakova</t>
  </si>
  <si>
    <t xml:space="preserve">Volgograd </t>
  </si>
  <si>
    <t>Uschakova</t>
  </si>
  <si>
    <t>Veronika Dolejší</t>
  </si>
  <si>
    <t>Dolejší</t>
  </si>
  <si>
    <t>Marion Möstl</t>
  </si>
  <si>
    <t>Möstl,</t>
  </si>
  <si>
    <t>Marion</t>
  </si>
  <si>
    <t>Anna Szczygieł</t>
  </si>
  <si>
    <t>Szczygieł</t>
  </si>
  <si>
    <t>Natálie Šebková</t>
  </si>
  <si>
    <t>Šebková</t>
  </si>
  <si>
    <t>Natálie</t>
  </si>
  <si>
    <t>Viktorie Jelínková</t>
  </si>
  <si>
    <t>Jelínková</t>
  </si>
  <si>
    <t>Alicja  Dobrołęcka</t>
  </si>
  <si>
    <t>Dobrołęcka</t>
  </si>
  <si>
    <t>Daniela Pešlová</t>
  </si>
  <si>
    <t>Pešlová</t>
  </si>
  <si>
    <t>Daniela</t>
  </si>
  <si>
    <t>Vanda Vrbacká</t>
  </si>
  <si>
    <t>Vrbacká</t>
  </si>
  <si>
    <t>Vanda</t>
  </si>
  <si>
    <t>Adéla Golebiewska</t>
  </si>
  <si>
    <t>Brzeżny</t>
  </si>
  <si>
    <t>Adrianna</t>
  </si>
  <si>
    <t>Kateřina Šimůnková</t>
  </si>
  <si>
    <t>Šimůnková</t>
  </si>
  <si>
    <t>Tereza Kutišová</t>
  </si>
  <si>
    <t>Kutišová</t>
  </si>
  <si>
    <t>Martina Švédová</t>
  </si>
  <si>
    <t>Švédová</t>
  </si>
  <si>
    <t>Martina</t>
  </si>
  <si>
    <t xml:space="preserve">Milena Vodičková </t>
  </si>
  <si>
    <t>Vodičková</t>
  </si>
  <si>
    <t>Milena</t>
  </si>
  <si>
    <t>Adéla Podlahová</t>
  </si>
  <si>
    <t>Podlahová</t>
  </si>
  <si>
    <t>Anna Maršálková</t>
  </si>
  <si>
    <t>Maršálková</t>
  </si>
  <si>
    <t>Livia Miedl</t>
  </si>
  <si>
    <t>Miedl</t>
  </si>
  <si>
    <t>Livia</t>
  </si>
  <si>
    <t>Nela Pomahačová</t>
  </si>
  <si>
    <t>Sofie Ocelíková</t>
  </si>
  <si>
    <t>Rákosová</t>
  </si>
  <si>
    <t>Daniela Dunová</t>
  </si>
  <si>
    <t>SK GymŠarm Plzeň</t>
  </si>
  <si>
    <t>Dunová</t>
  </si>
  <si>
    <t>Agnieszka Molęda</t>
  </si>
  <si>
    <t>Molęda</t>
  </si>
  <si>
    <t>Agnieszka</t>
  </si>
  <si>
    <t xml:space="preserve">Tereza Staňková </t>
  </si>
  <si>
    <t>Staňková</t>
  </si>
  <si>
    <t>Natálie Tichá</t>
  </si>
  <si>
    <t>Tichá</t>
  </si>
  <si>
    <t>Linda Houdová</t>
  </si>
  <si>
    <t>Houdová</t>
  </si>
  <si>
    <t>Lucie Bretšnajdrová</t>
  </si>
  <si>
    <t>TJ Slavoj Plzeň</t>
  </si>
  <si>
    <t>Bretšnajdrová</t>
  </si>
  <si>
    <t>Tereza Janoušková</t>
  </si>
  <si>
    <t>Janoušková</t>
  </si>
  <si>
    <t>Sara Čorluka</t>
  </si>
  <si>
    <t>Čorluka</t>
  </si>
  <si>
    <t>Sara</t>
  </si>
  <si>
    <t>Eva Šiková</t>
  </si>
  <si>
    <t>Šiková</t>
  </si>
  <si>
    <t>Eva</t>
  </si>
  <si>
    <t>Erika Potůčková</t>
  </si>
  <si>
    <t>Potůčková</t>
  </si>
  <si>
    <t>Ava Kuntscherová</t>
  </si>
  <si>
    <t>Kuntscherová</t>
  </si>
  <si>
    <t>Ava</t>
  </si>
  <si>
    <t>Kateřina Minksová</t>
  </si>
  <si>
    <t>Minksová</t>
  </si>
  <si>
    <t>Wiktoria Psecka</t>
  </si>
  <si>
    <t>Psecka</t>
  </si>
  <si>
    <t>Klára Tamchynová</t>
  </si>
  <si>
    <t>Tamchynová</t>
  </si>
  <si>
    <t xml:space="preserve">Tereza Palupčíková </t>
  </si>
  <si>
    <t>Palupčíková</t>
  </si>
  <si>
    <t>Michaela Cajthamlová</t>
  </si>
  <si>
    <t>Cajthamlová</t>
  </si>
  <si>
    <t>Michalina Nicpoń</t>
  </si>
  <si>
    <t>Nicpoń</t>
  </si>
  <si>
    <t>Michalina</t>
  </si>
  <si>
    <t>Natálie Rajchartová</t>
  </si>
  <si>
    <t>Rajchartová</t>
  </si>
  <si>
    <t>Juliána Mocná</t>
  </si>
  <si>
    <t>Mocná</t>
  </si>
  <si>
    <t>Juliána</t>
  </si>
  <si>
    <t>Linda Rambousková</t>
  </si>
  <si>
    <t>Rambousková</t>
  </si>
  <si>
    <t>Barbora Smékalová</t>
  </si>
  <si>
    <t>Smékalová</t>
  </si>
  <si>
    <t>Denisa Hejduková</t>
  </si>
  <si>
    <t>Hejduková</t>
  </si>
  <si>
    <t>Gabriela Brázdilová</t>
  </si>
  <si>
    <t>Brázdilová</t>
  </si>
  <si>
    <t>Natalie Dudová</t>
  </si>
  <si>
    <t>Nicole Hájková</t>
  </si>
  <si>
    <t>Hájková</t>
  </si>
  <si>
    <t>Nicole</t>
  </si>
  <si>
    <t>Katharina Granzner</t>
  </si>
  <si>
    <t>Granzner</t>
  </si>
  <si>
    <t>Katharina</t>
  </si>
  <si>
    <t>Kristina Bernatová</t>
  </si>
  <si>
    <t>Bernatová</t>
  </si>
  <si>
    <t>Lucie Toušová</t>
  </si>
  <si>
    <t>Toušová</t>
  </si>
  <si>
    <t>Kateřina Kocová</t>
  </si>
  <si>
    <t xml:space="preserve">TJ Slavoj Plzeň </t>
  </si>
  <si>
    <t>Kocová</t>
  </si>
  <si>
    <t>Tereza Ševčíková</t>
  </si>
  <si>
    <t>Ševčíková</t>
  </si>
  <si>
    <t>Ludmila Korytová</t>
  </si>
  <si>
    <t>Korytová</t>
  </si>
  <si>
    <t>Ludmila</t>
  </si>
  <si>
    <t>Veronka Šanderová</t>
  </si>
  <si>
    <t>Šanderová</t>
  </si>
  <si>
    <t>Veronka</t>
  </si>
  <si>
    <t>Šárka Sedláková</t>
  </si>
  <si>
    <t>Šárka</t>
  </si>
  <si>
    <t>Výsledková listina - jednotlivé známky</t>
  </si>
  <si>
    <t>Rozhodčí počet</t>
  </si>
  <si>
    <t>D1</t>
  </si>
  <si>
    <t>E</t>
  </si>
  <si>
    <t>Startovní
číslo</t>
  </si>
  <si>
    <t>Náč.</t>
  </si>
  <si>
    <t>Pořadí
v ses</t>
  </si>
  <si>
    <t>Pořadí
po 1 ses</t>
  </si>
  <si>
    <t>D3</t>
  </si>
  <si>
    <t>D4</t>
  </si>
  <si>
    <t>D</t>
  </si>
  <si>
    <t>E1</t>
  </si>
  <si>
    <t>E2</t>
  </si>
  <si>
    <t>E3</t>
  </si>
  <si>
    <t>E4</t>
  </si>
  <si>
    <t>Srážka</t>
  </si>
  <si>
    <t>Celkem</t>
  </si>
  <si>
    <t>Součet</t>
  </si>
  <si>
    <t>Náč</t>
  </si>
  <si>
    <t>Sr</t>
  </si>
  <si>
    <t>Pořadí
v 1 ses</t>
  </si>
  <si>
    <t>X</t>
  </si>
  <si>
    <t>D2</t>
  </si>
  <si>
    <t>bez</t>
  </si>
  <si>
    <t>Pořadí
v 2 ses</t>
  </si>
  <si>
    <t>Pořadí po
 2. sestavách</t>
  </si>
  <si>
    <t>švih</t>
  </si>
  <si>
    <t>obruč</t>
  </si>
  <si>
    <t>stuha</t>
  </si>
  <si>
    <t>kužele</t>
  </si>
  <si>
    <t>míč</t>
  </si>
  <si>
    <t>Výsledková listina  závodu v moderní gymnastice</t>
  </si>
  <si>
    <t>Pořadí</t>
  </si>
  <si>
    <t xml:space="preserve"> J m é n o</t>
  </si>
  <si>
    <t>Obtiž.</t>
  </si>
  <si>
    <t>Provedení</t>
  </si>
  <si>
    <t>Výsledná</t>
  </si>
  <si>
    <t>Náčiní</t>
  </si>
  <si>
    <t>Celková</t>
  </si>
  <si>
    <t xml:space="preserve"> </t>
  </si>
  <si>
    <t>Název závodu</t>
  </si>
  <si>
    <t>Milevský pohár</t>
  </si>
  <si>
    <t>Místo závodu</t>
  </si>
  <si>
    <t>Milevsko</t>
  </si>
  <si>
    <t>Datum závodu</t>
  </si>
  <si>
    <t>12.března 2016</t>
  </si>
  <si>
    <t>Poř.č.</t>
  </si>
  <si>
    <t>Popis kategorie</t>
  </si>
  <si>
    <t>Poč sest</t>
  </si>
  <si>
    <t>Popis sestavy1</t>
  </si>
  <si>
    <t>Popis sestavy2</t>
  </si>
  <si>
    <t>Popis sestavy3</t>
  </si>
  <si>
    <t>Popis sestavy4</t>
  </si>
  <si>
    <t>1. kategorie - naděje nejmladší A, ročník 2009 a ml.</t>
  </si>
  <si>
    <t>sestava bez náčiní</t>
  </si>
  <si>
    <t>x</t>
  </si>
  <si>
    <t>2. kategorie - naděje nejmladší B, ročník 2008 a ml.</t>
  </si>
  <si>
    <t>3A kategorie - naděje mladší, ročník 2007</t>
  </si>
  <si>
    <t>sestava s libovolným náčiním</t>
  </si>
  <si>
    <t>3B kategrie - naděje mladší, ročník 2006</t>
  </si>
  <si>
    <t>4. kategorie - naděje starší, ročník 2004 a 2005</t>
  </si>
  <si>
    <t>sestava se švihadlem</t>
  </si>
  <si>
    <t>5. kategorie - juniorky, ročník 2001 - 2003</t>
  </si>
  <si>
    <t>sestava s obručí</t>
  </si>
  <si>
    <t>6. kategorie - seniorky, ročník 2000 a st.</t>
  </si>
  <si>
    <t>sestava se stuhou</t>
  </si>
  <si>
    <t>7. kategorie - kadetky mladší, ročník 2004 a 2005</t>
  </si>
  <si>
    <t>8. kategorie - kadetky starší, ročník 2001 - 2003</t>
  </si>
  <si>
    <t>sestava s kuželi</t>
  </si>
  <si>
    <t>9. kategorie - dorostenky, ročník 2000 a st.</t>
  </si>
  <si>
    <t>sestava s míčem</t>
  </si>
  <si>
    <t>Jméno_1</t>
  </si>
  <si>
    <t>Jméno_2</t>
  </si>
  <si>
    <t>Adéle</t>
  </si>
  <si>
    <t>Adriana</t>
  </si>
  <si>
    <t>Adrianě</t>
  </si>
  <si>
    <t>Adrianně</t>
  </si>
  <si>
    <t>Agatě</t>
  </si>
  <si>
    <t>Agnieczka</t>
  </si>
  <si>
    <t>Ajda</t>
  </si>
  <si>
    <t>Ajše</t>
  </si>
  <si>
    <t>Alexandře</t>
  </si>
  <si>
    <t>Alisa</t>
  </si>
  <si>
    <t>Ana</t>
  </si>
  <si>
    <t>Anastasiyi</t>
  </si>
  <si>
    <t>Andrea</t>
  </si>
  <si>
    <t>Andree</t>
  </si>
  <si>
    <t>Anetě</t>
  </si>
  <si>
    <t>Anička</t>
  </si>
  <si>
    <t>Aničce</t>
  </si>
  <si>
    <t>Anice</t>
  </si>
  <si>
    <t>Anitě</t>
  </si>
  <si>
    <t>Anja</t>
  </si>
  <si>
    <t>Anně</t>
  </si>
  <si>
    <t>Anna-Marie</t>
  </si>
  <si>
    <t>Anně-Marii</t>
  </si>
  <si>
    <t>Antonie</t>
  </si>
  <si>
    <t>Antonii</t>
  </si>
  <si>
    <t>Avě</t>
  </si>
  <si>
    <t>Barbara</t>
  </si>
  <si>
    <t>Barbaře</t>
  </si>
  <si>
    <t>Barboře</t>
  </si>
  <si>
    <t>Berenice</t>
  </si>
  <si>
    <t>Clea</t>
  </si>
  <si>
    <t>Dana</t>
  </si>
  <si>
    <t>Daně</t>
  </si>
  <si>
    <t>Daniele</t>
  </si>
  <si>
    <t>Danijela</t>
  </si>
  <si>
    <t>Darina</t>
  </si>
  <si>
    <t>Darině</t>
  </si>
  <si>
    <t>Darje</t>
  </si>
  <si>
    <t>Délia</t>
  </si>
  <si>
    <t>Denise</t>
  </si>
  <si>
    <t>Dimitra</t>
  </si>
  <si>
    <t>Dita</t>
  </si>
  <si>
    <t>Ditě</t>
  </si>
  <si>
    <t>Dominice</t>
  </si>
  <si>
    <t>Dorota</t>
  </si>
  <si>
    <t>Dorotě</t>
  </si>
  <si>
    <t>Edita</t>
  </si>
  <si>
    <t>Editě</t>
  </si>
  <si>
    <t>Ela</t>
  </si>
  <si>
    <t>Ele</t>
  </si>
  <si>
    <t>Elen</t>
  </si>
  <si>
    <t>Elišce</t>
  </si>
  <si>
    <t>Elle</t>
  </si>
  <si>
    <t>Emě</t>
  </si>
  <si>
    <t>Emely</t>
  </si>
  <si>
    <t>Erika</t>
  </si>
  <si>
    <t>Erice</t>
  </si>
  <si>
    <t>Evě</t>
  </si>
  <si>
    <t>Ewelina</t>
  </si>
  <si>
    <t>Francesce</t>
  </si>
  <si>
    <t>Františka</t>
  </si>
  <si>
    <t>Františce</t>
  </si>
  <si>
    <t>Gabriele</t>
  </si>
  <si>
    <t>Gréta</t>
  </si>
  <si>
    <t>Grétě</t>
  </si>
  <si>
    <t>Haně</t>
  </si>
  <si>
    <t>Hanna</t>
  </si>
  <si>
    <t>Helena</t>
  </si>
  <si>
    <t>Heleně</t>
  </si>
  <si>
    <t>Charlotta</t>
  </si>
  <si>
    <t>Ilona</t>
  </si>
  <si>
    <t>Iloně</t>
  </si>
  <si>
    <t>Ingrid</t>
  </si>
  <si>
    <t>Irena</t>
  </si>
  <si>
    <t>Ireně</t>
  </si>
  <si>
    <t>Isabela</t>
  </si>
  <si>
    <t>Isabele</t>
  </si>
  <si>
    <t>Iva</t>
  </si>
  <si>
    <t>Ivě</t>
  </si>
  <si>
    <t>Ivana</t>
  </si>
  <si>
    <t>Ivaně</t>
  </si>
  <si>
    <t>Jana</t>
  </si>
  <si>
    <t>Janě</t>
  </si>
  <si>
    <t>Janka</t>
  </si>
  <si>
    <t>Jarmila</t>
  </si>
  <si>
    <t>Jarmile</t>
  </si>
  <si>
    <t>Jelena</t>
  </si>
  <si>
    <t>Jennifer</t>
  </si>
  <si>
    <t>Jessica</t>
  </si>
  <si>
    <t>Jessice</t>
  </si>
  <si>
    <t>Jindřiška</t>
  </si>
  <si>
    <t>Jindřišce</t>
  </si>
  <si>
    <t>Jitka</t>
  </si>
  <si>
    <t>Jitce</t>
  </si>
  <si>
    <t>Johana</t>
  </si>
  <si>
    <t>Johaně</t>
  </si>
  <si>
    <t>Johance</t>
  </si>
  <si>
    <t>Jolaně</t>
  </si>
  <si>
    <t>Jovana</t>
  </si>
  <si>
    <t>Judyta</t>
  </si>
  <si>
    <t>Juliáně</t>
  </si>
  <si>
    <t>Julii</t>
  </si>
  <si>
    <t>Jůlie</t>
  </si>
  <si>
    <t>Jůlii</t>
  </si>
  <si>
    <t>Justyna</t>
  </si>
  <si>
    <t>Kaja</t>
  </si>
  <si>
    <t>Kamila</t>
  </si>
  <si>
    <t>Kamile</t>
  </si>
  <si>
    <t>Karla</t>
  </si>
  <si>
    <t>Karolíně</t>
  </si>
  <si>
    <t>Katarina</t>
  </si>
  <si>
    <t>Katarině</t>
  </si>
  <si>
    <t>Kateřině</t>
  </si>
  <si>
    <t>Kateřna</t>
  </si>
  <si>
    <t>Kateřne</t>
  </si>
  <si>
    <t>Kláře</t>
  </si>
  <si>
    <t>Kristiana</t>
  </si>
  <si>
    <t>Kristině</t>
  </si>
  <si>
    <t>Kristýna</t>
  </si>
  <si>
    <t>Kristýně</t>
  </si>
  <si>
    <t>Lada</t>
  </si>
  <si>
    <t>Ladě</t>
  </si>
  <si>
    <t>Lauře</t>
  </si>
  <si>
    <t>Laura Nela</t>
  </si>
  <si>
    <t>Lauře Nele</t>
  </si>
  <si>
    <t>Lenka</t>
  </si>
  <si>
    <t>Lence</t>
  </si>
  <si>
    <t>Leona</t>
  </si>
  <si>
    <t>Leoně</t>
  </si>
  <si>
    <t>Leticie</t>
  </si>
  <si>
    <t>Leticii</t>
  </si>
  <si>
    <t>Lindě</t>
  </si>
  <si>
    <t>Ľubica</t>
  </si>
  <si>
    <t>Ľubici</t>
  </si>
  <si>
    <t>Lucia</t>
  </si>
  <si>
    <t>Lucii</t>
  </si>
  <si>
    <t>Ludivica</t>
  </si>
  <si>
    <t>Ludmile</t>
  </si>
  <si>
    <t>Magda</t>
  </si>
  <si>
    <t>Magdě</t>
  </si>
  <si>
    <t>Magdaléna</t>
  </si>
  <si>
    <t>Magdaléně</t>
  </si>
  <si>
    <t>Magdalena</t>
  </si>
  <si>
    <t>Maike</t>
  </si>
  <si>
    <t>Manina</t>
  </si>
  <si>
    <t>Marcela</t>
  </si>
  <si>
    <t>Marcele</t>
  </si>
  <si>
    <t>Maria</t>
  </si>
  <si>
    <t>Marii</t>
  </si>
  <si>
    <t>Mariana</t>
  </si>
  <si>
    <t>Marianě</t>
  </si>
  <si>
    <t>Marianna</t>
  </si>
  <si>
    <t>Marianně</t>
  </si>
  <si>
    <t>Marie</t>
  </si>
  <si>
    <t>Marijana Tihana</t>
  </si>
  <si>
    <t>Marina</t>
  </si>
  <si>
    <t>Marit</t>
  </si>
  <si>
    <t>Markétě</t>
  </si>
  <si>
    <t>Marta</t>
  </si>
  <si>
    <t>Martině</t>
  </si>
  <si>
    <t>Matea</t>
  </si>
  <si>
    <t>Matylda</t>
  </si>
  <si>
    <t>Matyldě</t>
  </si>
  <si>
    <t>Melánie</t>
  </si>
  <si>
    <t>Melánii</t>
  </si>
  <si>
    <t>Michaele</t>
  </si>
  <si>
    <t>Mileně</t>
  </si>
  <si>
    <t>Milica</t>
  </si>
  <si>
    <t>Mira</t>
  </si>
  <si>
    <t>Miře</t>
  </si>
  <si>
    <t>Miroslava</t>
  </si>
  <si>
    <t>Miroslavě</t>
  </si>
  <si>
    <t>Monika</t>
  </si>
  <si>
    <t>Monice</t>
  </si>
  <si>
    <t>Nancy</t>
  </si>
  <si>
    <t>Natali</t>
  </si>
  <si>
    <t>Natálii</t>
  </si>
  <si>
    <t>Nataly</t>
  </si>
  <si>
    <t>Nele</t>
  </si>
  <si>
    <t>Ngoc Lan Anh Nina</t>
  </si>
  <si>
    <t>Ngoc Lan Nina</t>
  </si>
  <si>
    <t>Nikol</t>
  </si>
  <si>
    <t>Nikole</t>
  </si>
  <si>
    <t>Nikoletta</t>
  </si>
  <si>
    <t>Nina</t>
  </si>
  <si>
    <t>Nině</t>
  </si>
  <si>
    <t>Nives</t>
  </si>
  <si>
    <t>Oktawia</t>
  </si>
  <si>
    <t>Olivia</t>
  </si>
  <si>
    <t>Olivii</t>
  </si>
  <si>
    <t>Patrycja</t>
  </si>
  <si>
    <t>Paulina</t>
  </si>
  <si>
    <t>Pavla</t>
  </si>
  <si>
    <t>Pavle</t>
  </si>
  <si>
    <t>Pavlína</t>
  </si>
  <si>
    <t>Pavlíně</t>
  </si>
  <si>
    <t>Petra</t>
  </si>
  <si>
    <t>Petře</t>
  </si>
  <si>
    <t>Polina</t>
  </si>
  <si>
    <t>Radka</t>
  </si>
  <si>
    <t>Radce</t>
  </si>
  <si>
    <t>Rebecca</t>
  </si>
  <si>
    <t>Rebeka</t>
  </si>
  <si>
    <t>Rebece</t>
  </si>
  <si>
    <t>Renata</t>
  </si>
  <si>
    <t>Renatě</t>
  </si>
  <si>
    <t>Rozálii</t>
  </si>
  <si>
    <t>Sabina</t>
  </si>
  <si>
    <t>Sabině</t>
  </si>
  <si>
    <t>Sandra</t>
  </si>
  <si>
    <t>Sandře</t>
  </si>
  <si>
    <t>Sanja</t>
  </si>
  <si>
    <t>Sára</t>
  </si>
  <si>
    <t>Sáře</t>
  </si>
  <si>
    <t>Sarah</t>
  </si>
  <si>
    <t>Saviena</t>
  </si>
  <si>
    <t>Savieně</t>
  </si>
  <si>
    <t>Silvie</t>
  </si>
  <si>
    <t>Silvii</t>
  </si>
  <si>
    <t>Simona</t>
  </si>
  <si>
    <t>Simoně</t>
  </si>
  <si>
    <t>Soňa</t>
  </si>
  <si>
    <t>Soně</t>
  </si>
  <si>
    <t>Suzanne</t>
  </si>
  <si>
    <t>Světlana Petra</t>
  </si>
  <si>
    <t>Světlaně Petre</t>
  </si>
  <si>
    <t>Šárce</t>
  </si>
  <si>
    <t>Špela</t>
  </si>
  <si>
    <t>Tamara</t>
  </si>
  <si>
    <t>Tamaře</t>
  </si>
  <si>
    <t>Tatiana</t>
  </si>
  <si>
    <t>Tatianě</t>
  </si>
  <si>
    <t>Teodora</t>
  </si>
  <si>
    <t>Tereze</t>
  </si>
  <si>
    <t>Terezie</t>
  </si>
  <si>
    <t>Terezii</t>
  </si>
  <si>
    <t>Terezka</t>
  </si>
  <si>
    <t>Terezce</t>
  </si>
  <si>
    <t>Timea</t>
  </si>
  <si>
    <t>Timee</t>
  </si>
  <si>
    <t>Valentýně</t>
  </si>
  <si>
    <t>Valerii</t>
  </si>
  <si>
    <t>Valérie</t>
  </si>
  <si>
    <t>Valérii</t>
  </si>
  <si>
    <t>Vandě</t>
  </si>
  <si>
    <t>Vasilisa</t>
  </si>
  <si>
    <t>Vasilise</t>
  </si>
  <si>
    <t>Vendule</t>
  </si>
  <si>
    <t>Věra</t>
  </si>
  <si>
    <t>Věře</t>
  </si>
  <si>
    <t>Veronica</t>
  </si>
  <si>
    <t>Veronice</t>
  </si>
  <si>
    <t>Veronce</t>
  </si>
  <si>
    <t>Victoria</t>
  </si>
  <si>
    <t>Viktoria</t>
  </si>
  <si>
    <t>Viktorii</t>
  </si>
  <si>
    <t>Viktória</t>
  </si>
  <si>
    <t>Viktórii</t>
  </si>
  <si>
    <t>Viktori</t>
  </si>
  <si>
    <t>Violetta</t>
  </si>
  <si>
    <t>Vivien</t>
  </si>
  <si>
    <t>Yeugheniya</t>
  </si>
  <si>
    <t>Zdeňka</t>
  </si>
  <si>
    <t>Zdeňce</t>
  </si>
  <si>
    <t>Zita</t>
  </si>
  <si>
    <t>Zitě</t>
  </si>
  <si>
    <t>Zlata</t>
  </si>
  <si>
    <t>Zlatě</t>
  </si>
  <si>
    <t>Zuzana</t>
  </si>
  <si>
    <t>Zuzaně</t>
  </si>
  <si>
    <t>Žaneta</t>
  </si>
  <si>
    <t>Žanetě</t>
  </si>
  <si>
    <t>Prijmeni_1</t>
  </si>
  <si>
    <t>Prijmeni_2</t>
  </si>
  <si>
    <t>Andělová</t>
  </si>
  <si>
    <t>Andělové</t>
  </si>
  <si>
    <t>Armonajtis</t>
  </si>
  <si>
    <t>Augustin</t>
  </si>
  <si>
    <t>Avtové</t>
  </si>
  <si>
    <t>Babáková</t>
  </si>
  <si>
    <t>Babákové</t>
  </si>
  <si>
    <t>Baklíková</t>
  </si>
  <si>
    <t>Baklíkové</t>
  </si>
  <si>
    <t>Balcerczyk</t>
  </si>
  <si>
    <t>Banociová</t>
  </si>
  <si>
    <t>Banociové</t>
  </si>
  <si>
    <t>Baranowska</t>
  </si>
  <si>
    <t>Bartošová</t>
  </si>
  <si>
    <t>Bartošové</t>
  </si>
  <si>
    <t>Bártová</t>
  </si>
  <si>
    <t>Bártové</t>
  </si>
  <si>
    <t>Bartusková</t>
  </si>
  <si>
    <t>Bartuskové</t>
  </si>
  <si>
    <t>Bečvářová</t>
  </si>
  <si>
    <t>Bečvářové</t>
  </si>
  <si>
    <t>Bednářová</t>
  </si>
  <si>
    <t>Bednářové</t>
  </si>
  <si>
    <t>Belan</t>
  </si>
  <si>
    <t>Bendové</t>
  </si>
  <si>
    <t>Benešové</t>
  </si>
  <si>
    <t>Benetková</t>
  </si>
  <si>
    <t>Benetkové</t>
  </si>
  <si>
    <t>Beranová</t>
  </si>
  <si>
    <t>Beranové</t>
  </si>
  <si>
    <t>Berchové</t>
  </si>
  <si>
    <t>Bernatové</t>
  </si>
  <si>
    <t>Bettáková</t>
  </si>
  <si>
    <t>Bettákové</t>
  </si>
  <si>
    <t>Bielická</t>
  </si>
  <si>
    <t>Bielické</t>
  </si>
  <si>
    <t>Bílkové</t>
  </si>
  <si>
    <t>Blahová</t>
  </si>
  <si>
    <t>Blahové</t>
  </si>
  <si>
    <t>Blažkové</t>
  </si>
  <si>
    <t>Bobek</t>
  </si>
  <si>
    <t>Boháčová</t>
  </si>
  <si>
    <t>Boháčové</t>
  </si>
  <si>
    <t>Bojanovská</t>
  </si>
  <si>
    <t>Bojanovské</t>
  </si>
  <si>
    <t>Borovcová</t>
  </si>
  <si>
    <t>Borovcové</t>
  </si>
  <si>
    <t>Bortlíková</t>
  </si>
  <si>
    <t>Bortlíkové</t>
  </si>
  <si>
    <t>Boučková</t>
  </si>
  <si>
    <t>Boučkové</t>
  </si>
  <si>
    <t>Bradáčová</t>
  </si>
  <si>
    <t>Bradáčové</t>
  </si>
  <si>
    <t>Braun</t>
  </si>
  <si>
    <t>Brázdilové</t>
  </si>
  <si>
    <t>Bretšnajdrové</t>
  </si>
  <si>
    <t>Brožová</t>
  </si>
  <si>
    <t>Brožové</t>
  </si>
  <si>
    <t>Brumovská</t>
  </si>
  <si>
    <t>Brumovské</t>
  </si>
  <si>
    <t>Březinová</t>
  </si>
  <si>
    <t>Březinové</t>
  </si>
  <si>
    <t>Bublíková</t>
  </si>
  <si>
    <t>Bublíkové</t>
  </si>
  <si>
    <t>Burdová</t>
  </si>
  <si>
    <t>Burdové</t>
  </si>
  <si>
    <t>Burgerová</t>
  </si>
  <si>
    <t>Burgerové</t>
  </si>
  <si>
    <t>Burianová</t>
  </si>
  <si>
    <t>Burianové</t>
  </si>
  <si>
    <t>Burzová</t>
  </si>
  <si>
    <t>Burzové</t>
  </si>
  <si>
    <t>Buřičová</t>
  </si>
  <si>
    <t>Buřičové</t>
  </si>
  <si>
    <t>Cajthamlové</t>
  </si>
  <si>
    <t>Caklová</t>
  </si>
  <si>
    <t>Caklové</t>
  </si>
  <si>
    <t>Capouchová</t>
  </si>
  <si>
    <t>Capouchové</t>
  </si>
  <si>
    <t>Casková</t>
  </si>
  <si>
    <t>Caskové</t>
  </si>
  <si>
    <t>Cifreundová</t>
  </si>
  <si>
    <t>Cifreundové</t>
  </si>
  <si>
    <t>Cislerová</t>
  </si>
  <si>
    <t>Cislerové</t>
  </si>
  <si>
    <t>Cota</t>
  </si>
  <si>
    <t>Coufalová</t>
  </si>
  <si>
    <t>Coufalové</t>
  </si>
  <si>
    <t>Cvetic</t>
  </si>
  <si>
    <t>Cvetkova</t>
  </si>
  <si>
    <t>Czajka</t>
  </si>
  <si>
    <t>Czernecka</t>
  </si>
  <si>
    <t>Čapková</t>
  </si>
  <si>
    <t>Čapkové</t>
  </si>
  <si>
    <t>Čechová</t>
  </si>
  <si>
    <t>Čechové</t>
  </si>
  <si>
    <t>Čermákové</t>
  </si>
  <si>
    <t>Černá</t>
  </si>
  <si>
    <t>Černé</t>
  </si>
  <si>
    <t>Červenková</t>
  </si>
  <si>
    <t>Červenkové</t>
  </si>
  <si>
    <t>Červinková</t>
  </si>
  <si>
    <t>Červinkové</t>
  </si>
  <si>
    <t>Dašková</t>
  </si>
  <si>
    <t>Daškové</t>
  </si>
  <si>
    <t>Daum</t>
  </si>
  <si>
    <t>De Groot</t>
  </si>
  <si>
    <t>Deimové</t>
  </si>
  <si>
    <t>Diefenbach</t>
  </si>
  <si>
    <t>Dillingerová</t>
  </si>
  <si>
    <t>Dillingerové</t>
  </si>
  <si>
    <t>Dlabačová</t>
  </si>
  <si>
    <t>Dlabačové</t>
  </si>
  <si>
    <t>Dobrovolná</t>
  </si>
  <si>
    <t>Dobrovolné</t>
  </si>
  <si>
    <t>Dobrynina</t>
  </si>
  <si>
    <t>Dobšáková</t>
  </si>
  <si>
    <t>Dobšákové</t>
  </si>
  <si>
    <t>Dočkalová</t>
  </si>
  <si>
    <t>Dočkalové</t>
  </si>
  <si>
    <t>Dohnalová</t>
  </si>
  <si>
    <t>Dohnalové</t>
  </si>
  <si>
    <t>Doležálková</t>
  </si>
  <si>
    <t>Doležálkové</t>
  </si>
  <si>
    <t>Dominkovič</t>
  </si>
  <si>
    <t>Dominové</t>
  </si>
  <si>
    <t>Dorková</t>
  </si>
  <si>
    <t>Dorkové</t>
  </si>
  <si>
    <t>Draská</t>
  </si>
  <si>
    <t>Draské</t>
  </si>
  <si>
    <t>Dubská</t>
  </si>
  <si>
    <t>Dubské</t>
  </si>
  <si>
    <t>Duchnovska</t>
  </si>
  <si>
    <t>Duchonovská</t>
  </si>
  <si>
    <t>Duchonovské</t>
  </si>
  <si>
    <t>Dunové</t>
  </si>
  <si>
    <t>Dupalová</t>
  </si>
  <si>
    <t>Dupalové</t>
  </si>
  <si>
    <t>Ďurkechová</t>
  </si>
  <si>
    <t>Ďurkechové</t>
  </si>
  <si>
    <t>Dvořáková</t>
  </si>
  <si>
    <t>Dvořákové</t>
  </si>
  <si>
    <t>Dybalová</t>
  </si>
  <si>
    <t>Dybalové</t>
  </si>
  <si>
    <t>Faboková</t>
  </si>
  <si>
    <t>Fabokové</t>
  </si>
  <si>
    <t>Fajová</t>
  </si>
  <si>
    <t>Fajové</t>
  </si>
  <si>
    <t>Fajtová</t>
  </si>
  <si>
    <t>Fajtové</t>
  </si>
  <si>
    <t>Fidlerová</t>
  </si>
  <si>
    <t>Fidlerové</t>
  </si>
  <si>
    <t>Floriánová</t>
  </si>
  <si>
    <t>Floriánové</t>
  </si>
  <si>
    <t>Fotevové</t>
  </si>
  <si>
    <t>Franc</t>
  </si>
  <si>
    <t>Francová</t>
  </si>
  <si>
    <t>Francové</t>
  </si>
  <si>
    <t>Fuchsové</t>
  </si>
  <si>
    <t>Fujdiarová</t>
  </si>
  <si>
    <t>Fujdiarové</t>
  </si>
  <si>
    <t>Fusková</t>
  </si>
  <si>
    <t>Fuskové</t>
  </si>
  <si>
    <t>Gáfor</t>
  </si>
  <si>
    <t>Galdiová</t>
  </si>
  <si>
    <t>Galdiové</t>
  </si>
  <si>
    <t>Gavrilovic</t>
  </si>
  <si>
    <t>Gawroňska</t>
  </si>
  <si>
    <t>Gerychová</t>
  </si>
  <si>
    <t>Gerychové</t>
  </si>
  <si>
    <t>Gesiorowska</t>
  </si>
  <si>
    <t>Golar</t>
  </si>
  <si>
    <t>Golubenko</t>
  </si>
  <si>
    <t>Gomolové</t>
  </si>
  <si>
    <t>Gomzi</t>
  </si>
  <si>
    <t>Gonová</t>
  </si>
  <si>
    <t>Gonové</t>
  </si>
  <si>
    <t>Goracy</t>
  </si>
  <si>
    <t>Gratiasová</t>
  </si>
  <si>
    <t>Gratiasové</t>
  </si>
  <si>
    <t>Gregorové</t>
  </si>
  <si>
    <t>Grišina</t>
  </si>
  <si>
    <t>Gubricová</t>
  </si>
  <si>
    <t>Gubricové</t>
  </si>
  <si>
    <t>Hadačová</t>
  </si>
  <si>
    <t>Hadačové</t>
  </si>
  <si>
    <t>Haftová</t>
  </si>
  <si>
    <t>Haftové</t>
  </si>
  <si>
    <t>Haišmanová</t>
  </si>
  <si>
    <t>Haišmanové</t>
  </si>
  <si>
    <t>Hajduková</t>
  </si>
  <si>
    <t>Hajdukové</t>
  </si>
  <si>
    <t>Hájkové</t>
  </si>
  <si>
    <t>Hálová</t>
  </si>
  <si>
    <t>Hálové</t>
  </si>
  <si>
    <t>Haltufová</t>
  </si>
  <si>
    <t>Haltufové</t>
  </si>
  <si>
    <t>Hamříková</t>
  </si>
  <si>
    <t>Hamříkové</t>
  </si>
  <si>
    <t>Hanusová</t>
  </si>
  <si>
    <t>Hanusové</t>
  </si>
  <si>
    <t>Haračič</t>
  </si>
  <si>
    <t>Harte</t>
  </si>
  <si>
    <t>Havlicová</t>
  </si>
  <si>
    <t>Havlicové</t>
  </si>
  <si>
    <t>Havlíkové</t>
  </si>
  <si>
    <t>Havlivcová</t>
  </si>
  <si>
    <t>Havlivcové</t>
  </si>
  <si>
    <t>Havlová</t>
  </si>
  <si>
    <t>Havlové</t>
  </si>
  <si>
    <t>Heckelová</t>
  </si>
  <si>
    <t>Heckelové</t>
  </si>
  <si>
    <t>Hegrová</t>
  </si>
  <si>
    <t>Hegrové</t>
  </si>
  <si>
    <t>Hejdukové</t>
  </si>
  <si>
    <t>Heřmanská</t>
  </si>
  <si>
    <t>Heřmanské</t>
  </si>
  <si>
    <t>Heydová</t>
  </si>
  <si>
    <t>Heydové</t>
  </si>
  <si>
    <t>Hilleke</t>
  </si>
  <si>
    <t>Hirn</t>
  </si>
  <si>
    <t>Hledíková</t>
  </si>
  <si>
    <t>Hledíkové</t>
  </si>
  <si>
    <t>Horažďovská</t>
  </si>
  <si>
    <t>Horažďovské</t>
  </si>
  <si>
    <t>Hoščálková</t>
  </si>
  <si>
    <t>Hoščálkové</t>
  </si>
  <si>
    <t>Hošková</t>
  </si>
  <si>
    <t>Hoškové</t>
  </si>
  <si>
    <t>Houdové</t>
  </si>
  <si>
    <t>Hourová</t>
  </si>
  <si>
    <t>Hourové</t>
  </si>
  <si>
    <t>Hüblová</t>
  </si>
  <si>
    <t>Hüblové</t>
  </si>
  <si>
    <t>Hulínská</t>
  </si>
  <si>
    <t>Hulínské</t>
  </si>
  <si>
    <t>Hvězdové</t>
  </si>
  <si>
    <t>Charina</t>
  </si>
  <si>
    <t>Charině</t>
  </si>
  <si>
    <t>Charvátová</t>
  </si>
  <si>
    <t>Charvátové</t>
  </si>
  <si>
    <t>Chlebečková</t>
  </si>
  <si>
    <t>Chlebečkové</t>
  </si>
  <si>
    <t>Chmátalová</t>
  </si>
  <si>
    <t>Chmátalové</t>
  </si>
  <si>
    <t>Chrástková</t>
  </si>
  <si>
    <t>Chrástkové</t>
  </si>
  <si>
    <t>Illichová</t>
  </si>
  <si>
    <t>Illichové</t>
  </si>
  <si>
    <t>Jančíková</t>
  </si>
  <si>
    <t>Jančíkové</t>
  </si>
  <si>
    <t>Janečková</t>
  </si>
  <si>
    <t>Janečkové</t>
  </si>
  <si>
    <t>Jankovic</t>
  </si>
  <si>
    <t>Jankujová</t>
  </si>
  <si>
    <t>Jankujové</t>
  </si>
  <si>
    <t>Janouškové</t>
  </si>
  <si>
    <t>Jarošová</t>
  </si>
  <si>
    <t>Jarošové</t>
  </si>
  <si>
    <t>Jedličková</t>
  </si>
  <si>
    <t>Jedličkové</t>
  </si>
  <si>
    <t>Jelínkové</t>
  </si>
  <si>
    <t>Jeníčková</t>
  </si>
  <si>
    <t>Jeníčkové</t>
  </si>
  <si>
    <t>Jeřábková</t>
  </si>
  <si>
    <t>Jeřábkové</t>
  </si>
  <si>
    <t>Ješíková</t>
  </si>
  <si>
    <t>Ješíkové</t>
  </si>
  <si>
    <t>Jezberová</t>
  </si>
  <si>
    <t>Jezberové</t>
  </si>
  <si>
    <t>Jiříková</t>
  </si>
  <si>
    <t>Jiříkové</t>
  </si>
  <si>
    <t>Josefíková</t>
  </si>
  <si>
    <t>Josefíkové</t>
  </si>
  <si>
    <t>Jouglíčková</t>
  </si>
  <si>
    <t>Jouglíčkové</t>
  </si>
  <si>
    <t>Jouldybina</t>
  </si>
  <si>
    <t>Jungová</t>
  </si>
  <si>
    <t>Jungové</t>
  </si>
  <si>
    <t>Jurcacková</t>
  </si>
  <si>
    <t>Jurcackové</t>
  </si>
  <si>
    <t>Jurková</t>
  </si>
  <si>
    <t>Jurkové</t>
  </si>
  <si>
    <t>Kacbundová</t>
  </si>
  <si>
    <t>Kacbundové</t>
  </si>
  <si>
    <t>Kafková</t>
  </si>
  <si>
    <t>Kafkové</t>
  </si>
  <si>
    <t>Kalašová</t>
  </si>
  <si>
    <t>Kalašové</t>
  </si>
  <si>
    <t>Kalců</t>
  </si>
  <si>
    <t>Kalivodová</t>
  </si>
  <si>
    <t>Kalivodové</t>
  </si>
  <si>
    <t>Kalucka</t>
  </si>
  <si>
    <t>Kapustová</t>
  </si>
  <si>
    <t>Kapustové</t>
  </si>
  <si>
    <t>Karlová</t>
  </si>
  <si>
    <t>Karlové</t>
  </si>
  <si>
    <t>Karnišová</t>
  </si>
  <si>
    <t>Karnišové</t>
  </si>
  <si>
    <t>Kašnová</t>
  </si>
  <si>
    <t>Kašnov</t>
  </si>
  <si>
    <t>Kašpaříková</t>
  </si>
  <si>
    <t>Kašpaříkové</t>
  </si>
  <si>
    <t>Kavič</t>
  </si>
  <si>
    <t>Kernová</t>
  </si>
  <si>
    <t>Kernové</t>
  </si>
  <si>
    <t>Kheilová</t>
  </si>
  <si>
    <t>Kheilové</t>
  </si>
  <si>
    <t>Khmoko</t>
  </si>
  <si>
    <t>Kim</t>
  </si>
  <si>
    <t>Klausová</t>
  </si>
  <si>
    <t>Klausové</t>
  </si>
  <si>
    <t>Klicmanová</t>
  </si>
  <si>
    <t>Klicmanové</t>
  </si>
  <si>
    <t>Klikarová</t>
  </si>
  <si>
    <t>Klikarové</t>
  </si>
  <si>
    <t>Klimešová</t>
  </si>
  <si>
    <t>Klimešové</t>
  </si>
  <si>
    <t>Klusáčková</t>
  </si>
  <si>
    <t>Klusáčkové</t>
  </si>
  <si>
    <t>Klusová</t>
  </si>
  <si>
    <t>Klusové</t>
  </si>
  <si>
    <t>Kneisslová</t>
  </si>
  <si>
    <t>Kneisslové</t>
  </si>
  <si>
    <t>Kocové</t>
  </si>
  <si>
    <t>Kofroňové</t>
  </si>
  <si>
    <t>Kochová</t>
  </si>
  <si>
    <t>Kochové</t>
  </si>
  <si>
    <t>Kolářová</t>
  </si>
  <si>
    <t>Kolářové</t>
  </si>
  <si>
    <t>Kolbabová</t>
  </si>
  <si>
    <t>Kolbabové</t>
  </si>
  <si>
    <t>Kolenaté</t>
  </si>
  <si>
    <t>Kolláriková</t>
  </si>
  <si>
    <t>Kollárikové</t>
  </si>
  <si>
    <t>Kolm</t>
  </si>
  <si>
    <t>Kopacz</t>
  </si>
  <si>
    <t>Kopáčová</t>
  </si>
  <si>
    <t>Kopáčové</t>
  </si>
  <si>
    <t>Kopczyňska</t>
  </si>
  <si>
    <t>Kopin</t>
  </si>
  <si>
    <t>Koplíková</t>
  </si>
  <si>
    <t>Koplíkové</t>
  </si>
  <si>
    <t>Kopsová</t>
  </si>
  <si>
    <t>Kopsové</t>
  </si>
  <si>
    <t>Korbelová</t>
  </si>
  <si>
    <t>Korbelové</t>
  </si>
  <si>
    <t>Kortánová</t>
  </si>
  <si>
    <t>Kortánové</t>
  </si>
  <si>
    <t>Korytové</t>
  </si>
  <si>
    <t>Kořánové</t>
  </si>
  <si>
    <t>Kořínková</t>
  </si>
  <si>
    <t>Kořínkové</t>
  </si>
  <si>
    <t>Kosek</t>
  </si>
  <si>
    <t>Kosová</t>
  </si>
  <si>
    <t>Kosové</t>
  </si>
  <si>
    <t>Kotásková</t>
  </si>
  <si>
    <t>Kotáskové</t>
  </si>
  <si>
    <t>Kotašková</t>
  </si>
  <si>
    <t>Kotaškové</t>
  </si>
  <si>
    <t>Kotlabová</t>
  </si>
  <si>
    <t>Kotlabové</t>
  </si>
  <si>
    <t>Kouřilové</t>
  </si>
  <si>
    <t>Kousalová</t>
  </si>
  <si>
    <t>Kousalové</t>
  </si>
  <si>
    <t>Kozáková</t>
  </si>
  <si>
    <t>Kozákové</t>
  </si>
  <si>
    <t>Kozlová</t>
  </si>
  <si>
    <t>Kozlové</t>
  </si>
  <si>
    <t>Králové</t>
  </si>
  <si>
    <t>Kratochvílová</t>
  </si>
  <si>
    <t>Kratochvílové</t>
  </si>
  <si>
    <t>Krausová</t>
  </si>
  <si>
    <t>Krausové</t>
  </si>
  <si>
    <t>Kreisslová</t>
  </si>
  <si>
    <t>Kreisslové</t>
  </si>
  <si>
    <t>Krejčová</t>
  </si>
  <si>
    <t>Krejčové</t>
  </si>
  <si>
    <t>Kreslová</t>
  </si>
  <si>
    <t>Kreslové</t>
  </si>
  <si>
    <t>Kressová</t>
  </si>
  <si>
    <t>Kressové</t>
  </si>
  <si>
    <t>Kristková</t>
  </si>
  <si>
    <t>Kristkové</t>
  </si>
  <si>
    <t>Krivdová</t>
  </si>
  <si>
    <t>Krivdové</t>
  </si>
  <si>
    <t>Krlínová</t>
  </si>
  <si>
    <t>Krlínové</t>
  </si>
  <si>
    <t>Kroufková</t>
  </si>
  <si>
    <t>Kroufkové</t>
  </si>
  <si>
    <t>Kružíková</t>
  </si>
  <si>
    <t>Kružíkové</t>
  </si>
  <si>
    <t>Křepelková</t>
  </si>
  <si>
    <t>Křepelkové</t>
  </si>
  <si>
    <t>Křivská</t>
  </si>
  <si>
    <t>Křivské</t>
  </si>
  <si>
    <t>Křížová</t>
  </si>
  <si>
    <t>Křížové</t>
  </si>
  <si>
    <t>Kubalová</t>
  </si>
  <si>
    <t>Kubalové</t>
  </si>
  <si>
    <t>Kubiak</t>
  </si>
  <si>
    <t>Kubíčková</t>
  </si>
  <si>
    <t>Kubíčkové</t>
  </si>
  <si>
    <t>Kubínová</t>
  </si>
  <si>
    <t>Kubínové</t>
  </si>
  <si>
    <t>Kubištová</t>
  </si>
  <si>
    <t>Kubištové</t>
  </si>
  <si>
    <t>Kubová</t>
  </si>
  <si>
    <t>Kubové</t>
  </si>
  <si>
    <t>Kučerové</t>
  </si>
  <si>
    <t>Kuderjava</t>
  </si>
  <si>
    <t>Kuderjavé</t>
  </si>
  <si>
    <t>Kultová</t>
  </si>
  <si>
    <t>Kultové</t>
  </si>
  <si>
    <t>Kundelová</t>
  </si>
  <si>
    <t>Kundelové</t>
  </si>
  <si>
    <t>Kuntscherové</t>
  </si>
  <si>
    <t>Kupyrová</t>
  </si>
  <si>
    <t>Kupyrové</t>
  </si>
  <si>
    <t>Kuraliová</t>
  </si>
  <si>
    <t>Kuraliové</t>
  </si>
  <si>
    <t>Kurylo</t>
  </si>
  <si>
    <t>Kušníriková</t>
  </si>
  <si>
    <t>Kušnírikové</t>
  </si>
  <si>
    <t>Kušnírová</t>
  </si>
  <si>
    <t>Kušnírové</t>
  </si>
  <si>
    <t>Kutišové</t>
  </si>
  <si>
    <t>Kvášová</t>
  </si>
  <si>
    <t>Kvášové</t>
  </si>
  <si>
    <t>Lacinová</t>
  </si>
  <si>
    <t>Lacinové</t>
  </si>
  <si>
    <t>Laláková</t>
  </si>
  <si>
    <t>Lalákové</t>
  </si>
  <si>
    <t>Lantos</t>
  </si>
  <si>
    <t>Lavičková</t>
  </si>
  <si>
    <t>Lavičkové</t>
  </si>
  <si>
    <t>Lázníčková</t>
  </si>
  <si>
    <t>Lázníčkové</t>
  </si>
  <si>
    <t>Leberová</t>
  </si>
  <si>
    <t>Leberové</t>
  </si>
  <si>
    <t>Lencové</t>
  </si>
  <si>
    <t>Lesslová</t>
  </si>
  <si>
    <t>Lesslové</t>
  </si>
  <si>
    <t>Ličkové</t>
  </si>
  <si>
    <t>Linert</t>
  </si>
  <si>
    <t>Linnert</t>
  </si>
  <si>
    <t>Lochschmidtové</t>
  </si>
  <si>
    <t>Longo</t>
  </si>
  <si>
    <t>Lovásová</t>
  </si>
  <si>
    <t>Lovásové</t>
  </si>
  <si>
    <t>Lukešové</t>
  </si>
  <si>
    <t>Lukomska</t>
  </si>
  <si>
    <t>Macháčková</t>
  </si>
  <si>
    <t>Macháčkové</t>
  </si>
  <si>
    <t>Machalová</t>
  </si>
  <si>
    <t>Machalové</t>
  </si>
  <si>
    <t>Majerové</t>
  </si>
  <si>
    <t>Majewska</t>
  </si>
  <si>
    <t>Majewské</t>
  </si>
  <si>
    <t>Malá</t>
  </si>
  <si>
    <t>Malé</t>
  </si>
  <si>
    <t>Malcátová</t>
  </si>
  <si>
    <t>Malcátové</t>
  </si>
  <si>
    <t>Malečková</t>
  </si>
  <si>
    <t>Malečkové</t>
  </si>
  <si>
    <t>Maleta</t>
  </si>
  <si>
    <t>Malikova</t>
  </si>
  <si>
    <t>Malíková</t>
  </si>
  <si>
    <t>Malíkové</t>
  </si>
  <si>
    <t>Mallátová</t>
  </si>
  <si>
    <t>Mallátové</t>
  </si>
  <si>
    <t>Mannlová</t>
  </si>
  <si>
    <t>Mannlové</t>
  </si>
  <si>
    <t>Marešová</t>
  </si>
  <si>
    <t>Marešové</t>
  </si>
  <si>
    <t>Marková</t>
  </si>
  <si>
    <t>Markové</t>
  </si>
  <si>
    <t>Maršálkové</t>
  </si>
  <si>
    <t>Martínková</t>
  </si>
  <si>
    <t>Martínkové</t>
  </si>
  <si>
    <t>Martišová</t>
  </si>
  <si>
    <t>Martišové</t>
  </si>
  <si>
    <t>Marunová</t>
  </si>
  <si>
    <t>Marunové</t>
  </si>
  <si>
    <t>Melnykové</t>
  </si>
  <si>
    <t>Mertová</t>
  </si>
  <si>
    <t>Mertové</t>
  </si>
  <si>
    <t>Městková</t>
  </si>
  <si>
    <t>Městkové</t>
  </si>
  <si>
    <t>Mihaliková</t>
  </si>
  <si>
    <t>Mihalikové</t>
  </si>
  <si>
    <t>Michaljaničová</t>
  </si>
  <si>
    <t>Michálková</t>
  </si>
  <si>
    <t>Michálkové</t>
  </si>
  <si>
    <t>Miková</t>
  </si>
  <si>
    <t>Mikové</t>
  </si>
  <si>
    <t>Mikulová</t>
  </si>
  <si>
    <t>Mikulové</t>
  </si>
  <si>
    <t>Milerská</t>
  </si>
  <si>
    <t>Milerské</t>
  </si>
  <si>
    <t>Milic</t>
  </si>
  <si>
    <t>Milojevic</t>
  </si>
  <si>
    <t>Mincheva</t>
  </si>
  <si>
    <t>Minksové</t>
  </si>
  <si>
    <t>Mocné</t>
  </si>
  <si>
    <t>Moderova</t>
  </si>
  <si>
    <t>Moderové</t>
  </si>
  <si>
    <t>Moldovan</t>
  </si>
  <si>
    <t>Moravcová</t>
  </si>
  <si>
    <t>Moravcové</t>
  </si>
  <si>
    <t>Mošanská</t>
  </si>
  <si>
    <t>Mošanské</t>
  </si>
  <si>
    <t>Mrakovic</t>
  </si>
  <si>
    <t>Mujdžič</t>
  </si>
  <si>
    <t>Müllerová</t>
  </si>
  <si>
    <t>Müllerové</t>
  </si>
  <si>
    <t>Musilové</t>
  </si>
  <si>
    <t>Nábělková</t>
  </si>
  <si>
    <t>Nábělkové</t>
  </si>
  <si>
    <t>Nádeníčková</t>
  </si>
  <si>
    <t>Nádeníčkové</t>
  </si>
  <si>
    <t>Nahalková</t>
  </si>
  <si>
    <t>Nahalkové</t>
  </si>
  <si>
    <t>Navárová</t>
  </si>
  <si>
    <t>Navárové</t>
  </si>
  <si>
    <t>Nebesářová</t>
  </si>
  <si>
    <t>Nebesářové</t>
  </si>
  <si>
    <t>Němcová</t>
  </si>
  <si>
    <t>Němcové</t>
  </si>
  <si>
    <t>Němečková</t>
  </si>
  <si>
    <t>Němečkové</t>
  </si>
  <si>
    <t>Nepožitková</t>
  </si>
  <si>
    <t>Nepožitkové</t>
  </si>
  <si>
    <t>Nevolová</t>
  </si>
  <si>
    <t>Nevolové</t>
  </si>
  <si>
    <t>Nezbedová</t>
  </si>
  <si>
    <t>Nezbedové</t>
  </si>
  <si>
    <t>Nguyen</t>
  </si>
  <si>
    <t>Nohelová</t>
  </si>
  <si>
    <t>Nohelové</t>
  </si>
  <si>
    <t>Nováková</t>
  </si>
  <si>
    <t>Novákové</t>
  </si>
  <si>
    <t>Novodvorská</t>
  </si>
  <si>
    <t>Novodvorské</t>
  </si>
  <si>
    <t>Novotná</t>
  </si>
  <si>
    <t>Novotné</t>
  </si>
  <si>
    <t>Nurska</t>
  </si>
  <si>
    <t>Olekšáková</t>
  </si>
  <si>
    <t>Olekšákové</t>
  </si>
  <si>
    <t>Onderková</t>
  </si>
  <si>
    <t>Onderkové</t>
  </si>
  <si>
    <t>Ondřišová</t>
  </si>
  <si>
    <t>Ondřišové</t>
  </si>
  <si>
    <t>Opatrné</t>
  </si>
  <si>
    <t>Orlové</t>
  </si>
  <si>
    <t>Palánová</t>
  </si>
  <si>
    <t>Palánové</t>
  </si>
  <si>
    <t>Palupčíkové</t>
  </si>
  <si>
    <t>Panovská</t>
  </si>
  <si>
    <t>Panovské</t>
  </si>
  <si>
    <t>Papadopulu</t>
  </si>
  <si>
    <t>Paraszczak</t>
  </si>
  <si>
    <t>Parolková</t>
  </si>
  <si>
    <t>Parolkové</t>
  </si>
  <si>
    <t>Pavelková</t>
  </si>
  <si>
    <t>Pavelkové</t>
  </si>
  <si>
    <t>Pawlowska</t>
  </si>
  <si>
    <t>Peda</t>
  </si>
  <si>
    <t>Pejchová</t>
  </si>
  <si>
    <t>Pejchové</t>
  </si>
  <si>
    <t>Pelíšková</t>
  </si>
  <si>
    <t>Pelíškové</t>
  </si>
  <si>
    <t>Pelnářová</t>
  </si>
  <si>
    <t>Pelnářové</t>
  </si>
  <si>
    <t>Pernicová</t>
  </si>
  <si>
    <t>Pernicové</t>
  </si>
  <si>
    <t>Pešková</t>
  </si>
  <si>
    <t>Peškové</t>
  </si>
  <si>
    <t>Pešlové</t>
  </si>
  <si>
    <t>Peterková</t>
  </si>
  <si>
    <t>Peterkové</t>
  </si>
  <si>
    <t>Petriková</t>
  </si>
  <si>
    <t>Petrikové</t>
  </si>
  <si>
    <t>Petrová</t>
  </si>
  <si>
    <t>Petrové</t>
  </si>
  <si>
    <t>Petříkové</t>
  </si>
  <si>
    <t>Pietruszka</t>
  </si>
  <si>
    <t>Piotrkowska</t>
  </si>
  <si>
    <t>Pividori</t>
  </si>
  <si>
    <t>Pivoňkové</t>
  </si>
  <si>
    <t>Plassová</t>
  </si>
  <si>
    <t>Plassové</t>
  </si>
  <si>
    <t>Platzová</t>
  </si>
  <si>
    <t>Platzové</t>
  </si>
  <si>
    <t>Plechatá</t>
  </si>
  <si>
    <t>Plechaté</t>
  </si>
  <si>
    <t>Plochová</t>
  </si>
  <si>
    <t>Plochové</t>
  </si>
  <si>
    <t>Plšková</t>
  </si>
  <si>
    <t>Plškové</t>
  </si>
  <si>
    <t>Plzáková</t>
  </si>
  <si>
    <t>Plzákové</t>
  </si>
  <si>
    <t>Podlahové</t>
  </si>
  <si>
    <t>Podlucká</t>
  </si>
  <si>
    <t>Podlucké</t>
  </si>
  <si>
    <t>Pochylé</t>
  </si>
  <si>
    <t>Polákové</t>
  </si>
  <si>
    <t>Polášková</t>
  </si>
  <si>
    <t>Poláškové</t>
  </si>
  <si>
    <t>Polová</t>
  </si>
  <si>
    <t>Polové</t>
  </si>
  <si>
    <t>Pomahačové</t>
  </si>
  <si>
    <t>Popelková</t>
  </si>
  <si>
    <t>Popelkové</t>
  </si>
  <si>
    <t>Popova</t>
  </si>
  <si>
    <t>Pospíšilová</t>
  </si>
  <si>
    <t>Pospíšilové</t>
  </si>
  <si>
    <t>Postonjski</t>
  </si>
  <si>
    <t>Potůčkové</t>
  </si>
  <si>
    <t>Pouzarová</t>
  </si>
  <si>
    <t>Pouzarové</t>
  </si>
  <si>
    <t>Prčková</t>
  </si>
  <si>
    <t>Prčkové</t>
  </si>
  <si>
    <t>Prelog</t>
  </si>
  <si>
    <t>Prchalová</t>
  </si>
  <si>
    <t>Prchalové</t>
  </si>
  <si>
    <t>Princlová</t>
  </si>
  <si>
    <t>Princlové</t>
  </si>
  <si>
    <t>Procházkové</t>
  </si>
  <si>
    <t>Prokešové</t>
  </si>
  <si>
    <t>Prokopová</t>
  </si>
  <si>
    <t>Prokopové</t>
  </si>
  <si>
    <t>Prokšová</t>
  </si>
  <si>
    <t>Prokšové</t>
  </si>
  <si>
    <t>Ptáčková</t>
  </si>
  <si>
    <t>Ptáčkové</t>
  </si>
  <si>
    <t>Purchartová</t>
  </si>
  <si>
    <t>Purchartové</t>
  </si>
  <si>
    <t>Radilová</t>
  </si>
  <si>
    <t>Radilové</t>
  </si>
  <si>
    <t>Radoš</t>
  </si>
  <si>
    <t>Raisová</t>
  </si>
  <si>
    <t>Raisové</t>
  </si>
  <si>
    <t>Rajchartové</t>
  </si>
  <si>
    <t>Rajtíková</t>
  </si>
  <si>
    <t>Rajtíkové</t>
  </si>
  <si>
    <t>Rákosové</t>
  </si>
  <si>
    <t>Rambouskové</t>
  </si>
  <si>
    <t>Rambousová</t>
  </si>
  <si>
    <t>Rambousové</t>
  </si>
  <si>
    <t>Rašková</t>
  </si>
  <si>
    <t>Raškové</t>
  </si>
  <si>
    <t>Rawicka</t>
  </si>
  <si>
    <t>Reiserová</t>
  </si>
  <si>
    <t>Reiserové</t>
  </si>
  <si>
    <t>Richterová</t>
  </si>
  <si>
    <t>Richterové</t>
  </si>
  <si>
    <t>Rodová</t>
  </si>
  <si>
    <t>Rodové</t>
  </si>
  <si>
    <t>Rollová</t>
  </si>
  <si>
    <t>Rollové</t>
  </si>
  <si>
    <t>Rommerts</t>
  </si>
  <si>
    <t>Roubíčková</t>
  </si>
  <si>
    <t>Roubíčkové</t>
  </si>
  <si>
    <t>Roztočilová</t>
  </si>
  <si>
    <t>Roztočilové</t>
  </si>
  <si>
    <t>Rubášová</t>
  </si>
  <si>
    <t>Rubášové</t>
  </si>
  <si>
    <t>Ruckerové</t>
  </si>
  <si>
    <t>Rusinkova</t>
  </si>
  <si>
    <t>Růžičková</t>
  </si>
  <si>
    <t>Růžičkové</t>
  </si>
  <si>
    <t>Řepková</t>
  </si>
  <si>
    <t>Řepkové</t>
  </si>
  <si>
    <t>Řiháčková</t>
  </si>
  <si>
    <t>Řiháčkové</t>
  </si>
  <si>
    <t>Říhové</t>
  </si>
  <si>
    <t>Sajtlová</t>
  </si>
  <si>
    <t>Sajtlové</t>
  </si>
  <si>
    <t>Salčáková</t>
  </si>
  <si>
    <t>Salčákové</t>
  </si>
  <si>
    <t>Samkové</t>
  </si>
  <si>
    <t>Savelieva</t>
  </si>
  <si>
    <t>Savic</t>
  </si>
  <si>
    <t>Savkové</t>
  </si>
  <si>
    <t>Sedlákové</t>
  </si>
  <si>
    <t>Seidlerová</t>
  </si>
  <si>
    <t>Seidlerové</t>
  </si>
  <si>
    <t>Selyské</t>
  </si>
  <si>
    <t>Semelová</t>
  </si>
  <si>
    <t>Semelové</t>
  </si>
  <si>
    <t>Semenjuková</t>
  </si>
  <si>
    <t>Semenjukové</t>
  </si>
  <si>
    <t>Schenk</t>
  </si>
  <si>
    <t>Schindlerové</t>
  </si>
  <si>
    <t>Schokin</t>
  </si>
  <si>
    <t>Schreiber</t>
  </si>
  <si>
    <t>Simkovičová</t>
  </si>
  <si>
    <t>Simkovičové</t>
  </si>
  <si>
    <t>Sinisi</t>
  </si>
  <si>
    <t>Skálová</t>
  </si>
  <si>
    <t>Skálové</t>
  </si>
  <si>
    <t>Slabá</t>
  </si>
  <si>
    <t>Slabé</t>
  </si>
  <si>
    <t>Smějové</t>
  </si>
  <si>
    <t>Smékalové</t>
  </si>
  <si>
    <t>Smíšková</t>
  </si>
  <si>
    <t>Smíškové</t>
  </si>
  <si>
    <t>Smrkalová</t>
  </si>
  <si>
    <t>Smrkalové</t>
  </si>
  <si>
    <t>Smržová</t>
  </si>
  <si>
    <t>Smržové</t>
  </si>
  <si>
    <t>Sobotová</t>
  </si>
  <si>
    <t>Sobotové</t>
  </si>
  <si>
    <t>Solčanská</t>
  </si>
  <si>
    <t>Solčanské</t>
  </si>
  <si>
    <t>Souhradová</t>
  </si>
  <si>
    <t>Souhradové</t>
  </si>
  <si>
    <t>Sovová</t>
  </si>
  <si>
    <t>Sovové</t>
  </si>
  <si>
    <t>Spálenkové</t>
  </si>
  <si>
    <t>Spillerové</t>
  </si>
  <si>
    <t>Staňkové</t>
  </si>
  <si>
    <t>Starosta</t>
  </si>
  <si>
    <t>Stehlíková</t>
  </si>
  <si>
    <t>Stehlíkové</t>
  </si>
  <si>
    <t>Stejskalová</t>
  </si>
  <si>
    <t>Stejskalové</t>
  </si>
  <si>
    <t>Stojakovič</t>
  </si>
  <si>
    <t>Stoklasová</t>
  </si>
  <si>
    <t>Stoklasové</t>
  </si>
  <si>
    <t>Straková</t>
  </si>
  <si>
    <t>Strakové</t>
  </si>
  <si>
    <t>Strnadová</t>
  </si>
  <si>
    <t>Strnadové</t>
  </si>
  <si>
    <t>Stropnická</t>
  </si>
  <si>
    <t>Stropnické</t>
  </si>
  <si>
    <t>Suché</t>
  </si>
  <si>
    <t>Suková</t>
  </si>
  <si>
    <t>Sukové</t>
  </si>
  <si>
    <t>Surdy</t>
  </si>
  <si>
    <t>Sůvové</t>
  </si>
  <si>
    <t>Svobodová</t>
  </si>
  <si>
    <t>Svobodové</t>
  </si>
  <si>
    <t>Szalóki</t>
  </si>
  <si>
    <t>Szolnoki</t>
  </si>
  <si>
    <t>Šalandová</t>
  </si>
  <si>
    <t>Šalandové</t>
  </si>
  <si>
    <t>Šanderové</t>
  </si>
  <si>
    <t>Šebestová</t>
  </si>
  <si>
    <t>Šebestové</t>
  </si>
  <si>
    <t>Šebkové</t>
  </si>
  <si>
    <t>Šetinová</t>
  </si>
  <si>
    <t>Šetinové</t>
  </si>
  <si>
    <t>Ševčíkové</t>
  </si>
  <si>
    <t>Šikové</t>
  </si>
  <si>
    <t>Šimáčková</t>
  </si>
  <si>
    <t>Šimáčkové</t>
  </si>
  <si>
    <t>Šimákové</t>
  </si>
  <si>
    <t>Šimanová</t>
  </si>
  <si>
    <t>Šimanové</t>
  </si>
  <si>
    <t>Šimková</t>
  </si>
  <si>
    <t>Šimkové</t>
  </si>
  <si>
    <t>Šímová</t>
  </si>
  <si>
    <t>Šímové</t>
  </si>
  <si>
    <t>Šimůnkové</t>
  </si>
  <si>
    <t>Šípková</t>
  </si>
  <si>
    <t>Šípkové</t>
  </si>
  <si>
    <t>Škrdlová</t>
  </si>
  <si>
    <t>Škrdlové</t>
  </si>
  <si>
    <t>Šmejcká</t>
  </si>
  <si>
    <t>Šmejcké</t>
  </si>
  <si>
    <t>Šmejkalová</t>
  </si>
  <si>
    <t>Šmejkalové</t>
  </si>
  <si>
    <t>Šmejlkalová</t>
  </si>
  <si>
    <t>Šmejlkalové</t>
  </si>
  <si>
    <t>Špičková</t>
  </si>
  <si>
    <t>Špičkové</t>
  </si>
  <si>
    <t>Špindlerová</t>
  </si>
  <si>
    <t>Špindlerové</t>
  </si>
  <si>
    <t>Šťastná</t>
  </si>
  <si>
    <t>Šťastné</t>
  </si>
  <si>
    <t>Štaubertová</t>
  </si>
  <si>
    <t>Štaubertové</t>
  </si>
  <si>
    <t>Štefíková</t>
  </si>
  <si>
    <t>Štefíkové</t>
  </si>
  <si>
    <t>Šteindlerová</t>
  </si>
  <si>
    <t>Šteindlerové</t>
  </si>
  <si>
    <t>Štěpánkové</t>
  </si>
  <si>
    <t>Štixová</t>
  </si>
  <si>
    <t>Štixové</t>
  </si>
  <si>
    <t>Štrajtová</t>
  </si>
  <si>
    <t>Štrajtové</t>
  </si>
  <si>
    <t>Štroufová</t>
  </si>
  <si>
    <t>Štroufové</t>
  </si>
  <si>
    <t>Štursová</t>
  </si>
  <si>
    <t>Štursové</t>
  </si>
  <si>
    <t>Šuldová</t>
  </si>
  <si>
    <t>Šuldové</t>
  </si>
  <si>
    <t>Švédové</t>
  </si>
  <si>
    <t>Švíglerová</t>
  </si>
  <si>
    <t>Švíglerové</t>
  </si>
  <si>
    <t>Švíková</t>
  </si>
  <si>
    <t>Švíkové</t>
  </si>
  <si>
    <t>Táborová</t>
  </si>
  <si>
    <t>Táborové</t>
  </si>
  <si>
    <t>Tamchynové</t>
  </si>
  <si>
    <t>Teníková</t>
  </si>
  <si>
    <t>Teníkové</t>
  </si>
  <si>
    <t>Thiesbrummel</t>
  </si>
  <si>
    <t>Tiché</t>
  </si>
  <si>
    <t>Tilcerová</t>
  </si>
  <si>
    <t>Tilcerové</t>
  </si>
  <si>
    <t>Tiroch</t>
  </si>
  <si>
    <t>Tollingerová</t>
  </si>
  <si>
    <t>Tollingerové</t>
  </si>
  <si>
    <t>Tomasová</t>
  </si>
  <si>
    <t>Tomasové</t>
  </si>
  <si>
    <t>Toušové</t>
  </si>
  <si>
    <t>Traplová</t>
  </si>
  <si>
    <t>Traplové</t>
  </si>
  <si>
    <t>Tripská</t>
  </si>
  <si>
    <t>Tripské</t>
  </si>
  <si>
    <t>Trublová</t>
  </si>
  <si>
    <t>Trublové</t>
  </si>
  <si>
    <t>Truhlářová</t>
  </si>
  <si>
    <t>Truhlářové</t>
  </si>
  <si>
    <t>Tučkové</t>
  </si>
  <si>
    <t>Tuláková</t>
  </si>
  <si>
    <t>Tulákové</t>
  </si>
  <si>
    <t>Tůmová</t>
  </si>
  <si>
    <t>Tůmové</t>
  </si>
  <si>
    <t>Uhlířová</t>
  </si>
  <si>
    <t>Uhlířové</t>
  </si>
  <si>
    <t>Urbanová</t>
  </si>
  <si>
    <t>Urbanové</t>
  </si>
  <si>
    <t>Uxová</t>
  </si>
  <si>
    <t>Uxové</t>
  </si>
  <si>
    <t>Vacková</t>
  </si>
  <si>
    <t>Vackové</t>
  </si>
  <si>
    <t>Václavíkové</t>
  </si>
  <si>
    <t>Vágnerová</t>
  </si>
  <si>
    <t>Vágnerové</t>
  </si>
  <si>
    <t>Váchová</t>
  </si>
  <si>
    <t>Váchové</t>
  </si>
  <si>
    <t>Vaiglové</t>
  </si>
  <si>
    <t>Vališová</t>
  </si>
  <si>
    <t>Vališové</t>
  </si>
  <si>
    <t>Valvodová</t>
  </si>
  <si>
    <t>Valvodové</t>
  </si>
  <si>
    <t>Vaníková</t>
  </si>
  <si>
    <t>Vaníkové</t>
  </si>
  <si>
    <t>Vaňkové</t>
  </si>
  <si>
    <t>Vasic</t>
  </si>
  <si>
    <t>Vašková</t>
  </si>
  <si>
    <t>Vaškové</t>
  </si>
  <si>
    <t>Večerková</t>
  </si>
  <si>
    <t>Večerkové</t>
  </si>
  <si>
    <t>Večeřové</t>
  </si>
  <si>
    <t>Vejnarové</t>
  </si>
  <si>
    <t>Vernerová</t>
  </si>
  <si>
    <t>Vernerové</t>
  </si>
  <si>
    <t>Vertacnik</t>
  </si>
  <si>
    <t>Veselá</t>
  </si>
  <si>
    <t>Veselé</t>
  </si>
  <si>
    <t>Vilčkové</t>
  </si>
  <si>
    <t>Vintrová</t>
  </si>
  <si>
    <t>Vintrové</t>
  </si>
  <si>
    <t>Vladisavljevic</t>
  </si>
  <si>
    <t>Vlčková</t>
  </si>
  <si>
    <t>Vlčkové</t>
  </si>
  <si>
    <t>Vodičkové</t>
  </si>
  <si>
    <t>Volánková</t>
  </si>
  <si>
    <t>Volánkové</t>
  </si>
  <si>
    <t>Volfová</t>
  </si>
  <si>
    <t>Volfové</t>
  </si>
  <si>
    <t>Vopátková</t>
  </si>
  <si>
    <t>Vopátkové</t>
  </si>
  <si>
    <t>Vorochobina</t>
  </si>
  <si>
    <t>Vostarková</t>
  </si>
  <si>
    <t>Vostarkové</t>
  </si>
  <si>
    <t>Vrbacké</t>
  </si>
  <si>
    <t>Vršanové</t>
  </si>
  <si>
    <t>Vysušilové</t>
  </si>
  <si>
    <t>Výtisková</t>
  </si>
  <si>
    <t>Výtiskové</t>
  </si>
  <si>
    <t>Wagner</t>
  </si>
  <si>
    <t>Wágnerová</t>
  </si>
  <si>
    <t>Wágnerové</t>
  </si>
  <si>
    <t>Waldsbergerová</t>
  </si>
  <si>
    <t>Waldsbergerové</t>
  </si>
  <si>
    <t>Weisová</t>
  </si>
  <si>
    <t>Weisové</t>
  </si>
  <si>
    <t>Wojcikowska</t>
  </si>
  <si>
    <t>Wolfové</t>
  </si>
  <si>
    <t>Woloch</t>
  </si>
  <si>
    <t>Wottawová</t>
  </si>
  <si>
    <t>Wottawové</t>
  </si>
  <si>
    <t>Zaharieva</t>
  </si>
  <si>
    <t>Zapletalová</t>
  </si>
  <si>
    <t>Zapletalové</t>
  </si>
  <si>
    <t>Zástěrová</t>
  </si>
  <si>
    <t>Zástěrové</t>
  </si>
  <si>
    <t>Závadská</t>
  </si>
  <si>
    <t>Závadské</t>
  </si>
  <si>
    <t>Zelenková</t>
  </si>
  <si>
    <t>Zelenkové</t>
  </si>
  <si>
    <t>Zelinková</t>
  </si>
  <si>
    <t>Zelinkové</t>
  </si>
  <si>
    <t>Zemánková</t>
  </si>
  <si>
    <t>Zemánkové</t>
  </si>
  <si>
    <t>Zemanové</t>
  </si>
  <si>
    <t>Zmeškalová</t>
  </si>
  <si>
    <t>Zmeškalové</t>
  </si>
  <si>
    <t>Zůnová</t>
  </si>
  <si>
    <t>Zůnové</t>
  </si>
  <si>
    <t>Zvánovcová</t>
  </si>
  <si>
    <t>Zvánovcové</t>
  </si>
  <si>
    <t>Žahourková</t>
  </si>
  <si>
    <t>Žahourkové</t>
  </si>
  <si>
    <t>Žáková</t>
  </si>
  <si>
    <t>Žákové</t>
  </si>
  <si>
    <t>Žornová</t>
  </si>
  <si>
    <t>Žornové</t>
  </si>
  <si>
    <t>Žurbenko</t>
  </si>
  <si>
    <t>Startovní listina</t>
  </si>
  <si>
    <t>Výsledné
pořadí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</si>
</sst>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0.000"/>
  </numFmts>
  <fonts count="52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8"/>
      <name val="Times New Roman"/>
      <family val="1"/>
      <charset val="238"/>
    </font>
    <font>
      <b/>
      <sz val="9"/>
      <name val="Arial CE"/>
      <family val="2"/>
      <charset val="238"/>
    </font>
    <font>
      <b/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"/>
      <family val="2"/>
      <charset val="238"/>
    </font>
    <font>
      <b/>
      <sz val="16"/>
      <name val="Comic Sans MS"/>
      <family val="4"/>
    </font>
    <font>
      <sz val="10"/>
      <name val="Comic Sans MS"/>
      <family val="4"/>
    </font>
    <font>
      <b/>
      <sz val="26"/>
      <name val="Comic Sans MS"/>
      <family val="4"/>
    </font>
    <font>
      <b/>
      <sz val="8"/>
      <name val="Comic Sans MS"/>
      <family val="4"/>
    </font>
    <font>
      <b/>
      <sz val="12"/>
      <name val="Comic Sans MS"/>
      <family val="4"/>
    </font>
    <font>
      <b/>
      <sz val="12"/>
      <name val="Comic Sans MS"/>
      <family val="4"/>
      <charset val="238"/>
    </font>
    <font>
      <b/>
      <sz val="10"/>
      <name val="Comic Sans MS"/>
      <family val="4"/>
      <charset val="238"/>
    </font>
    <font>
      <sz val="10"/>
      <name val="Comic Sans MS"/>
      <family val="4"/>
      <charset val="238"/>
    </font>
    <font>
      <sz val="8"/>
      <name val="Comic Sans MS"/>
      <family val="4"/>
    </font>
    <font>
      <b/>
      <sz val="16"/>
      <name val="Arial CE"/>
      <charset val="238"/>
    </font>
    <font>
      <b/>
      <sz val="12"/>
      <name val="Arial CE"/>
      <charset val="238"/>
    </font>
    <font>
      <b/>
      <sz val="13"/>
      <name val="Arial CE"/>
      <charset val="238"/>
    </font>
    <font>
      <b/>
      <sz val="13"/>
      <name val="Arial CE"/>
      <family val="2"/>
      <charset val="238"/>
    </font>
    <font>
      <sz val="12"/>
      <name val="Arial"/>
      <family val="2"/>
      <charset val="238"/>
    </font>
    <font>
      <sz val="10"/>
      <name val="Arial CE"/>
      <charset val="238"/>
    </font>
    <font>
      <sz val="12"/>
      <name val="Arial CE"/>
      <charset val="238"/>
    </font>
    <font>
      <sz val="11"/>
      <name val="Arial CE"/>
      <charset val="238"/>
    </font>
    <font>
      <sz val="12"/>
      <name val="Times New Roman"/>
      <family val="1"/>
      <charset val="238"/>
    </font>
    <font>
      <sz val="10"/>
      <color rgb="FFFF3399"/>
      <name val="Comic Sans MS"/>
      <family val="4"/>
      <charset val="238"/>
    </font>
    <font>
      <b/>
      <sz val="10"/>
      <color rgb="FFFF3399"/>
      <name val="Comic Sans MS"/>
      <family val="4"/>
      <charset val="238"/>
    </font>
    <font>
      <b/>
      <sz val="12"/>
      <color rgb="FFFF3399"/>
      <name val="Comic Sans MS"/>
      <family val="4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8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0" borderId="1" applyNumberFormat="0" applyFill="0" applyAlignment="0" applyProtection="0"/>
    <xf numFmtId="0" fontId="16" fillId="3" borderId="0" applyNumberFormat="0" applyBorder="0" applyAlignment="0" applyProtection="0"/>
    <xf numFmtId="0" fontId="17" fillId="16" borderId="2" applyNumberFormat="0" applyAlignment="0" applyProtection="0"/>
    <xf numFmtId="44" fontId="1" fillId="0" borderId="0" applyFont="0" applyFill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17" borderId="0" applyNumberFormat="0" applyBorder="0" applyAlignment="0" applyProtection="0"/>
    <xf numFmtId="0" fontId="1" fillId="18" borderId="6" applyNumberFormat="0" applyFont="0" applyAlignment="0" applyProtection="0"/>
    <xf numFmtId="0" fontId="23" fillId="0" borderId="7" applyNumberFormat="0" applyFill="0" applyAlignment="0" applyProtection="0"/>
    <xf numFmtId="0" fontId="24" fillId="4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7" borderId="8" applyNumberFormat="0" applyAlignment="0" applyProtection="0"/>
    <xf numFmtId="0" fontId="27" fillId="19" borderId="8" applyNumberFormat="0" applyAlignment="0" applyProtection="0"/>
    <xf numFmtId="0" fontId="28" fillId="19" borderId="9" applyNumberFormat="0" applyAlignment="0" applyProtection="0"/>
    <xf numFmtId="0" fontId="29" fillId="0" borderId="0" applyNumberFormat="0" applyFill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23" borderId="0" applyNumberFormat="0" applyBorder="0" applyAlignment="0" applyProtection="0"/>
  </cellStyleXfs>
  <cellXfs count="374">
    <xf numFmtId="0" fontId="0" fillId="0" borderId="0" xfId="0"/>
    <xf numFmtId="0" fontId="6" fillId="0" borderId="0" xfId="0" applyFont="1"/>
    <xf numFmtId="0" fontId="4" fillId="0" borderId="10" xfId="0" applyFont="1" applyBorder="1" applyAlignment="1">
      <alignment vertic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/>
    <xf numFmtId="0" fontId="2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left"/>
    </xf>
    <xf numFmtId="164" fontId="5" fillId="0" borderId="0" xfId="0" applyNumberFormat="1" applyFont="1" applyBorder="1"/>
    <xf numFmtId="0" fontId="1" fillId="0" borderId="0" xfId="0" applyFont="1"/>
    <xf numFmtId="2" fontId="2" fillId="0" borderId="10" xfId="0" applyNumberFormat="1" applyFont="1" applyBorder="1" applyAlignment="1">
      <alignment horizontal="center" vertical="center"/>
    </xf>
    <xf numFmtId="2" fontId="11" fillId="0" borderId="10" xfId="0" applyNumberFormat="1" applyFont="1" applyBorder="1" applyAlignment="1">
      <alignment horizontal="center" vertical="center"/>
    </xf>
    <xf numFmtId="2" fontId="11" fillId="0" borderId="11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2" fontId="11" fillId="0" borderId="16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1" fontId="2" fillId="0" borderId="20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64" fontId="4" fillId="24" borderId="21" xfId="0" applyNumberFormat="1" applyFont="1" applyFill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10" fillId="0" borderId="0" xfId="0" applyFont="1" applyAlignment="1">
      <alignment horizontal="center" textRotation="90"/>
    </xf>
    <xf numFmtId="164" fontId="4" fillId="24" borderId="20" xfId="0" applyNumberFormat="1" applyFont="1" applyFill="1" applyBorder="1" applyAlignment="1">
      <alignment horizontal="center" vertical="center"/>
    </xf>
    <xf numFmtId="164" fontId="4" fillId="25" borderId="27" xfId="0" applyNumberFormat="1" applyFont="1" applyFill="1" applyBorder="1" applyAlignment="1">
      <alignment horizontal="center" vertical="center"/>
    </xf>
    <xf numFmtId="1" fontId="2" fillId="25" borderId="20" xfId="0" applyNumberFormat="1" applyFont="1" applyFill="1" applyBorder="1" applyAlignment="1">
      <alignment horizontal="center" vertical="center"/>
    </xf>
    <xf numFmtId="2" fontId="2" fillId="0" borderId="28" xfId="0" applyNumberFormat="1" applyFont="1" applyBorder="1" applyAlignment="1">
      <alignment horizontal="center" vertical="center"/>
    </xf>
    <xf numFmtId="0" fontId="30" fillId="0" borderId="0" xfId="0" applyFont="1" applyFill="1" applyAlignment="1">
      <alignment horizontal="center"/>
    </xf>
    <xf numFmtId="0" fontId="30" fillId="0" borderId="0" xfId="0" applyFont="1" applyFill="1" applyAlignment="1">
      <alignment horizontal="left"/>
    </xf>
    <xf numFmtId="0" fontId="30" fillId="0" borderId="0" xfId="0" applyFont="1" applyFill="1" applyAlignment="1"/>
    <xf numFmtId="0" fontId="30" fillId="0" borderId="0" xfId="0" applyFont="1" applyFill="1"/>
    <xf numFmtId="164" fontId="4" fillId="26" borderId="0" xfId="0" applyNumberFormat="1" applyFont="1" applyFill="1" applyBorder="1" applyAlignment="1">
      <alignment horizontal="center" vertical="center"/>
    </xf>
    <xf numFmtId="2" fontId="2" fillId="0" borderId="2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164" fontId="4" fillId="24" borderId="0" xfId="0" applyNumberFormat="1" applyFont="1" applyFill="1" applyBorder="1" applyAlignment="1">
      <alignment horizontal="center" vertical="center"/>
    </xf>
    <xf numFmtId="0" fontId="0" fillId="26" borderId="0" xfId="0" applyFill="1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Border="1"/>
    <xf numFmtId="49" fontId="0" fillId="0" borderId="0" xfId="0" applyNumberFormat="1" applyFill="1"/>
    <xf numFmtId="1" fontId="0" fillId="0" borderId="0" xfId="0" applyNumberFormat="1" applyFill="1" applyAlignment="1">
      <alignment horizontal="left"/>
    </xf>
    <xf numFmtId="49" fontId="0" fillId="0" borderId="0" xfId="0" applyNumberFormat="1" applyFill="1" applyAlignment="1">
      <alignment horizontal="left"/>
    </xf>
    <xf numFmtId="0" fontId="0" fillId="27" borderId="0" xfId="0" applyFill="1"/>
    <xf numFmtId="14" fontId="0" fillId="27" borderId="0" xfId="0" applyNumberFormat="1" applyFill="1"/>
    <xf numFmtId="0" fontId="0" fillId="27" borderId="0" xfId="0" applyFill="1" applyAlignment="1">
      <alignment horizontal="center"/>
    </xf>
    <xf numFmtId="0" fontId="0" fillId="28" borderId="0" xfId="0" applyFill="1"/>
    <xf numFmtId="0" fontId="0" fillId="28" borderId="0" xfId="0" applyFill="1" applyAlignment="1">
      <alignment horizontal="center"/>
    </xf>
    <xf numFmtId="0" fontId="32" fillId="0" borderId="0" xfId="0" applyFont="1" applyAlignment="1"/>
    <xf numFmtId="0" fontId="32" fillId="0" borderId="0" xfId="0" applyFont="1" applyAlignment="1">
      <alignment horizontal="center"/>
    </xf>
    <xf numFmtId="0" fontId="34" fillId="0" borderId="0" xfId="0" applyFont="1" applyAlignment="1">
      <alignment horizontal="left"/>
    </xf>
    <xf numFmtId="0" fontId="34" fillId="0" borderId="0" xfId="0" applyFont="1" applyAlignment="1">
      <alignment horizontal="center"/>
    </xf>
    <xf numFmtId="0" fontId="12" fillId="0" borderId="0" xfId="0" applyFont="1"/>
    <xf numFmtId="0" fontId="36" fillId="0" borderId="0" xfId="0" applyFont="1"/>
    <xf numFmtId="0" fontId="32" fillId="0" borderId="0" xfId="0" applyFont="1"/>
    <xf numFmtId="0" fontId="32" fillId="0" borderId="10" xfId="0" applyFont="1" applyBorder="1" applyAlignment="1">
      <alignment horizontal="center"/>
    </xf>
    <xf numFmtId="0" fontId="32" fillId="0" borderId="40" xfId="0" applyFont="1" applyBorder="1" applyAlignment="1">
      <alignment horizontal="center"/>
    </xf>
    <xf numFmtId="164" fontId="37" fillId="0" borderId="41" xfId="0" applyNumberFormat="1" applyFont="1" applyBorder="1" applyAlignment="1">
      <alignment horizontal="center"/>
    </xf>
    <xf numFmtId="164" fontId="38" fillId="0" borderId="43" xfId="0" applyNumberFormat="1" applyFont="1" applyBorder="1" applyAlignment="1">
      <alignment horizontal="center"/>
    </xf>
    <xf numFmtId="0" fontId="36" fillId="0" borderId="0" xfId="0" applyFont="1" applyAlignment="1"/>
    <xf numFmtId="0" fontId="38" fillId="0" borderId="0" xfId="0" applyFont="1" applyAlignment="1"/>
    <xf numFmtId="0" fontId="38" fillId="0" borderId="0" xfId="0" applyFont="1" applyAlignment="1">
      <alignment horizontal="center"/>
    </xf>
    <xf numFmtId="0" fontId="38" fillId="0" borderId="0" xfId="0" applyFont="1"/>
    <xf numFmtId="0" fontId="38" fillId="0" borderId="34" xfId="0" applyFont="1" applyBorder="1"/>
    <xf numFmtId="0" fontId="38" fillId="0" borderId="31" xfId="0" applyFont="1" applyBorder="1"/>
    <xf numFmtId="0" fontId="38" fillId="0" borderId="32" xfId="0" applyFont="1" applyBorder="1" applyAlignment="1">
      <alignment horizontal="center"/>
    </xf>
    <xf numFmtId="0" fontId="38" fillId="0" borderId="33" xfId="0" applyFont="1" applyBorder="1"/>
    <xf numFmtId="0" fontId="38" fillId="0" borderId="34" xfId="0" applyFont="1" applyBorder="1" applyAlignment="1">
      <alignment horizontal="center"/>
    </xf>
    <xf numFmtId="0" fontId="37" fillId="0" borderId="39" xfId="0" applyFont="1" applyBorder="1" applyAlignment="1">
      <alignment horizontal="center"/>
    </xf>
    <xf numFmtId="0" fontId="37" fillId="0" borderId="36" xfId="0" applyFont="1" applyBorder="1"/>
    <xf numFmtId="0" fontId="37" fillId="0" borderId="37" xfId="0" applyFont="1" applyBorder="1" applyAlignment="1">
      <alignment horizontal="center"/>
    </xf>
    <xf numFmtId="0" fontId="37" fillId="0" borderId="38" xfId="0" applyFont="1" applyBorder="1"/>
    <xf numFmtId="0" fontId="38" fillId="0" borderId="10" xfId="0" applyFont="1" applyBorder="1" applyAlignment="1">
      <alignment horizontal="center"/>
    </xf>
    <xf numFmtId="0" fontId="37" fillId="0" borderId="45" xfId="0" applyFont="1" applyBorder="1" applyAlignment="1">
      <alignment horizontal="center"/>
    </xf>
    <xf numFmtId="0" fontId="38" fillId="0" borderId="39" xfId="0" applyFont="1" applyBorder="1"/>
    <xf numFmtId="0" fontId="38" fillId="0" borderId="36" xfId="0" applyFont="1" applyBorder="1"/>
    <xf numFmtId="0" fontId="38" fillId="0" borderId="37" xfId="0" applyFont="1" applyBorder="1" applyAlignment="1">
      <alignment horizontal="center"/>
    </xf>
    <xf numFmtId="0" fontId="38" fillId="0" borderId="38" xfId="0" applyFont="1" applyBorder="1"/>
    <xf numFmtId="0" fontId="38" fillId="0" borderId="39" xfId="0" applyFont="1" applyBorder="1" applyAlignment="1">
      <alignment horizontal="center"/>
    </xf>
    <xf numFmtId="0" fontId="38" fillId="0" borderId="40" xfId="0" applyFont="1" applyBorder="1" applyAlignment="1">
      <alignment horizontal="center"/>
    </xf>
    <xf numFmtId="0" fontId="38" fillId="0" borderId="46" xfId="0" applyFont="1" applyBorder="1" applyAlignment="1">
      <alignment horizontal="center"/>
    </xf>
    <xf numFmtId="0" fontId="38" fillId="0" borderId="31" xfId="0" applyFont="1" applyBorder="1" applyAlignment="1">
      <alignment vertical="center"/>
    </xf>
    <xf numFmtId="0" fontId="38" fillId="0" borderId="31" xfId="0" applyFont="1" applyBorder="1" applyAlignment="1">
      <alignment horizontal="center" vertical="center"/>
    </xf>
    <xf numFmtId="0" fontId="38" fillId="0" borderId="33" xfId="0" applyFont="1" applyBorder="1" applyAlignment="1">
      <alignment vertical="center"/>
    </xf>
    <xf numFmtId="0" fontId="38" fillId="0" borderId="47" xfId="0" applyFont="1" applyBorder="1" applyAlignment="1">
      <alignment horizontal="center" vertical="center"/>
    </xf>
    <xf numFmtId="2" fontId="38" fillId="0" borderId="31" xfId="0" applyNumberFormat="1" applyFont="1" applyBorder="1" applyAlignment="1">
      <alignment horizontal="center"/>
    </xf>
    <xf numFmtId="2" fontId="38" fillId="0" borderId="33" xfId="0" applyNumberFormat="1" applyFont="1" applyBorder="1" applyAlignment="1">
      <alignment horizontal="center"/>
    </xf>
    <xf numFmtId="0" fontId="37" fillId="0" borderId="0" xfId="0" applyFont="1"/>
    <xf numFmtId="0" fontId="38" fillId="0" borderId="45" xfId="0" applyFont="1" applyBorder="1"/>
    <xf numFmtId="2" fontId="38" fillId="0" borderId="10" xfId="0" applyNumberFormat="1" applyFont="1" applyBorder="1" applyAlignment="1">
      <alignment horizontal="center"/>
    </xf>
    <xf numFmtId="164" fontId="38" fillId="0" borderId="10" xfId="0" applyNumberFormat="1" applyFont="1" applyBorder="1" applyAlignment="1">
      <alignment horizontal="center"/>
    </xf>
    <xf numFmtId="164" fontId="38" fillId="0" borderId="45" xfId="0" applyNumberFormat="1" applyFont="1" applyBorder="1" applyAlignment="1">
      <alignment horizontal="center"/>
    </xf>
    <xf numFmtId="2" fontId="38" fillId="0" borderId="43" xfId="0" applyNumberFormat="1" applyFont="1" applyBorder="1" applyAlignment="1">
      <alignment horizontal="center"/>
    </xf>
    <xf numFmtId="164" fontId="38" fillId="0" borderId="48" xfId="0" applyNumberFormat="1" applyFont="1" applyBorder="1" applyAlignment="1">
      <alignment horizontal="center"/>
    </xf>
    <xf numFmtId="0" fontId="39" fillId="0" borderId="0" xfId="0" applyFont="1"/>
    <xf numFmtId="0" fontId="38" fillId="0" borderId="47" xfId="0" applyFont="1" applyBorder="1" applyAlignment="1">
      <alignment horizontal="center"/>
    </xf>
    <xf numFmtId="0" fontId="37" fillId="0" borderId="49" xfId="0" applyFont="1" applyBorder="1" applyAlignment="1">
      <alignment horizontal="center"/>
    </xf>
    <xf numFmtId="0" fontId="38" fillId="0" borderId="49" xfId="0" applyFont="1" applyBorder="1" applyAlignment="1">
      <alignment horizontal="center"/>
    </xf>
    <xf numFmtId="2" fontId="38" fillId="0" borderId="50" xfId="0" applyNumberFormat="1" applyFont="1" applyBorder="1" applyAlignment="1">
      <alignment horizontal="center"/>
    </xf>
    <xf numFmtId="2" fontId="38" fillId="0" borderId="47" xfId="0" applyNumberFormat="1" applyFont="1" applyBorder="1" applyAlignment="1">
      <alignment horizontal="center"/>
    </xf>
    <xf numFmtId="164" fontId="38" fillId="0" borderId="51" xfId="0" applyNumberFormat="1" applyFont="1" applyBorder="1" applyAlignment="1">
      <alignment horizontal="center"/>
    </xf>
    <xf numFmtId="164" fontId="38" fillId="0" borderId="52" xfId="0" applyNumberFormat="1" applyFont="1" applyBorder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40" fillId="0" borderId="0" xfId="0" applyFont="1"/>
    <xf numFmtId="49" fontId="6" fillId="0" borderId="0" xfId="0" applyNumberFormat="1" applyFont="1" applyAlignment="1">
      <alignment horizontal="right"/>
    </xf>
    <xf numFmtId="0" fontId="4" fillId="0" borderId="43" xfId="0" applyFont="1" applyBorder="1" applyAlignment="1">
      <alignment horizontal="center" vertical="center"/>
    </xf>
    <xf numFmtId="1" fontId="3" fillId="0" borderId="53" xfId="0" applyNumberFormat="1" applyFont="1" applyBorder="1" applyAlignment="1">
      <alignment horizontal="center" vertical="center"/>
    </xf>
    <xf numFmtId="1" fontId="4" fillId="0" borderId="41" xfId="0" applyNumberFormat="1" applyFont="1" applyBorder="1" applyAlignment="1">
      <alignment vertical="center"/>
    </xf>
    <xf numFmtId="1" fontId="4" fillId="0" borderId="41" xfId="0" applyNumberFormat="1" applyFont="1" applyBorder="1" applyAlignment="1">
      <alignment horizontal="center" vertical="center"/>
    </xf>
    <xf numFmtId="0" fontId="41" fillId="0" borderId="54" xfId="0" applyFont="1" applyBorder="1" applyAlignment="1">
      <alignment horizontal="left" vertical="center"/>
    </xf>
    <xf numFmtId="0" fontId="0" fillId="0" borderId="29" xfId="0" applyFill="1" applyBorder="1"/>
    <xf numFmtId="0" fontId="5" fillId="0" borderId="55" xfId="0" applyFont="1" applyBorder="1"/>
    <xf numFmtId="0" fontId="5" fillId="0" borderId="56" xfId="0" applyFont="1" applyBorder="1"/>
    <xf numFmtId="0" fontId="5" fillId="0" borderId="57" xfId="0" applyFont="1" applyBorder="1"/>
    <xf numFmtId="1" fontId="3" fillId="0" borderId="51" xfId="0" applyNumberFormat="1" applyFont="1" applyBorder="1" applyAlignment="1">
      <alignment horizontal="center" vertical="center"/>
    </xf>
    <xf numFmtId="1" fontId="4" fillId="0" borderId="10" xfId="0" applyNumberFormat="1" applyFont="1" applyBorder="1" applyAlignment="1">
      <alignment vertical="center"/>
    </xf>
    <xf numFmtId="1" fontId="4" fillId="0" borderId="10" xfId="0" applyNumberFormat="1" applyFont="1" applyBorder="1" applyAlignment="1">
      <alignment horizontal="center" vertical="center"/>
    </xf>
    <xf numFmtId="0" fontId="41" fillId="0" borderId="45" xfId="0" applyFont="1" applyBorder="1" applyAlignment="1">
      <alignment horizontal="left" vertical="center"/>
    </xf>
    <xf numFmtId="0" fontId="5" fillId="0" borderId="10" xfId="0" applyFont="1" applyBorder="1"/>
    <xf numFmtId="0" fontId="5" fillId="0" borderId="45" xfId="0" applyFont="1" applyBorder="1"/>
    <xf numFmtId="0" fontId="5" fillId="0" borderId="58" xfId="0" applyFont="1" applyBorder="1"/>
    <xf numFmtId="0" fontId="42" fillId="0" borderId="52" xfId="0" applyFont="1" applyBorder="1" applyAlignment="1">
      <alignment horizontal="center" vertical="center"/>
    </xf>
    <xf numFmtId="0" fontId="41" fillId="0" borderId="43" xfId="0" applyFont="1" applyBorder="1" applyAlignment="1">
      <alignment vertical="center"/>
    </xf>
    <xf numFmtId="1" fontId="4" fillId="0" borderId="43" xfId="0" applyNumberFormat="1" applyFont="1" applyBorder="1" applyAlignment="1">
      <alignment horizontal="center" vertical="center"/>
    </xf>
    <xf numFmtId="0" fontId="41" fillId="0" borderId="48" xfId="0" applyFont="1" applyBorder="1" applyAlignment="1">
      <alignment horizontal="left" vertical="center"/>
    </xf>
    <xf numFmtId="0" fontId="0" fillId="0" borderId="59" xfId="0" applyBorder="1"/>
    <xf numFmtId="0" fontId="0" fillId="0" borderId="43" xfId="0" applyBorder="1"/>
    <xf numFmtId="0" fontId="0" fillId="0" borderId="48" xfId="0" applyBorder="1"/>
    <xf numFmtId="0" fontId="0" fillId="0" borderId="60" xfId="0" applyBorder="1"/>
    <xf numFmtId="0" fontId="0" fillId="0" borderId="0" xfId="0" applyBorder="1"/>
    <xf numFmtId="0" fontId="5" fillId="0" borderId="0" xfId="0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2" fillId="0" borderId="0" xfId="0" applyFont="1" applyBorder="1" applyAlignment="1">
      <alignment horizontal="center"/>
    </xf>
    <xf numFmtId="0" fontId="4" fillId="0" borderId="52" xfId="0" applyFont="1" applyFill="1" applyBorder="1" applyAlignment="1">
      <alignment horizontal="center" vertical="center"/>
    </xf>
    <xf numFmtId="1" fontId="4" fillId="0" borderId="51" xfId="0" applyNumberFormat="1" applyFont="1" applyBorder="1" applyAlignment="1">
      <alignment horizontal="center" vertical="center"/>
    </xf>
    <xf numFmtId="1" fontId="43" fillId="0" borderId="10" xfId="0" applyNumberFormat="1" applyFont="1" applyBorder="1" applyAlignment="1">
      <alignment vertical="center"/>
    </xf>
    <xf numFmtId="1" fontId="4" fillId="0" borderId="45" xfId="0" applyNumberFormat="1" applyFont="1" applyBorder="1" applyAlignment="1">
      <alignment vertical="center"/>
    </xf>
    <xf numFmtId="0" fontId="5" fillId="0" borderId="10" xfId="0" applyFont="1" applyFill="1" applyBorder="1"/>
    <xf numFmtId="0" fontId="5" fillId="0" borderId="45" xfId="0" applyFont="1" applyFill="1" applyBorder="1"/>
    <xf numFmtId="0" fontId="5" fillId="0" borderId="61" xfId="0" applyFont="1" applyBorder="1"/>
    <xf numFmtId="1" fontId="4" fillId="0" borderId="52" xfId="0" applyNumberFormat="1" applyFont="1" applyBorder="1" applyAlignment="1">
      <alignment horizontal="center" vertical="center"/>
    </xf>
    <xf numFmtId="1" fontId="43" fillId="0" borderId="43" xfId="0" applyNumberFormat="1" applyFont="1" applyBorder="1" applyAlignment="1">
      <alignment vertical="center"/>
    </xf>
    <xf numFmtId="1" fontId="4" fillId="0" borderId="48" xfId="0" applyNumberFormat="1" applyFont="1" applyBorder="1" applyAlignment="1">
      <alignment vertical="center"/>
    </xf>
    <xf numFmtId="0" fontId="5" fillId="0" borderId="43" xfId="0" applyFont="1" applyFill="1" applyBorder="1"/>
    <xf numFmtId="0" fontId="5" fillId="0" borderId="48" xfId="0" applyFont="1" applyFill="1" applyBorder="1"/>
    <xf numFmtId="0" fontId="5" fillId="0" borderId="44" xfId="0" applyFont="1" applyBorder="1"/>
    <xf numFmtId="0" fontId="6" fillId="0" borderId="62" xfId="0" applyFont="1" applyBorder="1" applyAlignment="1"/>
    <xf numFmtId="0" fontId="4" fillId="0" borderId="40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1" fontId="4" fillId="0" borderId="53" xfId="0" applyNumberFormat="1" applyFont="1" applyBorder="1" applyAlignment="1">
      <alignment horizontal="center" vertical="center"/>
    </xf>
    <xf numFmtId="1" fontId="43" fillId="0" borderId="41" xfId="0" applyNumberFormat="1" applyFont="1" applyBorder="1" applyAlignment="1">
      <alignment vertical="center"/>
    </xf>
    <xf numFmtId="1" fontId="4" fillId="0" borderId="54" xfId="0" applyNumberFormat="1" applyFont="1" applyBorder="1" applyAlignment="1">
      <alignment vertical="center"/>
    </xf>
    <xf numFmtId="0" fontId="5" fillId="0" borderId="41" xfId="0" applyFont="1" applyFill="1" applyBorder="1"/>
    <xf numFmtId="0" fontId="5" fillId="0" borderId="54" xfId="0" applyFont="1" applyFill="1" applyBorder="1"/>
    <xf numFmtId="0" fontId="5" fillId="0" borderId="53" xfId="0" applyFont="1" applyFill="1" applyBorder="1"/>
    <xf numFmtId="0" fontId="5" fillId="0" borderId="63" xfId="0" applyFont="1" applyBorder="1"/>
    <xf numFmtId="0" fontId="5" fillId="0" borderId="42" xfId="0" applyFont="1" applyBorder="1"/>
    <xf numFmtId="0" fontId="5" fillId="0" borderId="51" xfId="0" applyFont="1" applyFill="1" applyBorder="1"/>
    <xf numFmtId="0" fontId="5" fillId="0" borderId="64" xfId="0" applyFont="1" applyBorder="1"/>
    <xf numFmtId="0" fontId="5" fillId="0" borderId="52" xfId="0" applyFont="1" applyFill="1" applyBorder="1"/>
    <xf numFmtId="0" fontId="5" fillId="0" borderId="65" xfId="0" applyFont="1" applyBorder="1"/>
    <xf numFmtId="0" fontId="44" fillId="0" borderId="0" xfId="0" applyFont="1" applyAlignment="1">
      <alignment horizontal="center"/>
    </xf>
    <xf numFmtId="0" fontId="3" fillId="0" borderId="40" xfId="0" applyFont="1" applyBorder="1" applyAlignment="1">
      <alignment horizontal="center" vertical="center"/>
    </xf>
    <xf numFmtId="0" fontId="4" fillId="0" borderId="40" xfId="0" applyFont="1" applyBorder="1" applyAlignment="1">
      <alignment vertical="center"/>
    </xf>
    <xf numFmtId="0" fontId="2" fillId="0" borderId="40" xfId="0" applyFont="1" applyBorder="1" applyAlignment="1">
      <alignment horizontal="center" vertical="center"/>
    </xf>
    <xf numFmtId="0" fontId="2" fillId="0" borderId="40" xfId="0" applyFont="1" applyBorder="1" applyAlignment="1">
      <alignment vertical="center"/>
    </xf>
    <xf numFmtId="1" fontId="2" fillId="0" borderId="66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1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 vertical="center"/>
    </xf>
    <xf numFmtId="164" fontId="41" fillId="0" borderId="0" xfId="0" applyNumberFormat="1" applyFont="1" applyFill="1" applyBorder="1" applyAlignment="1">
      <alignment horizontal="center" vertical="center"/>
    </xf>
    <xf numFmtId="0" fontId="45" fillId="0" borderId="0" xfId="0" applyFont="1" applyFill="1" applyBorder="1"/>
    <xf numFmtId="164" fontId="1" fillId="25" borderId="27" xfId="0" applyNumberFormat="1" applyFont="1" applyFill="1" applyBorder="1" applyAlignment="1">
      <alignment horizontal="center" vertical="center"/>
    </xf>
    <xf numFmtId="49" fontId="30" fillId="29" borderId="0" xfId="0" applyNumberFormat="1" applyFont="1" applyFill="1" applyAlignment="1">
      <alignment horizontal="left"/>
    </xf>
    <xf numFmtId="0" fontId="30" fillId="29" borderId="0" xfId="0" applyFont="1" applyFill="1" applyAlignment="1">
      <alignment horizontal="left"/>
    </xf>
    <xf numFmtId="1" fontId="2" fillId="0" borderId="57" xfId="0" applyNumberFormat="1" applyFont="1" applyBorder="1" applyAlignment="1">
      <alignment horizontal="center" vertical="center"/>
    </xf>
    <xf numFmtId="1" fontId="2" fillId="0" borderId="58" xfId="0" applyNumberFormat="1" applyFont="1" applyBorder="1" applyAlignment="1">
      <alignment horizontal="center" vertical="center"/>
    </xf>
    <xf numFmtId="0" fontId="2" fillId="0" borderId="60" xfId="0" applyFont="1" applyBorder="1" applyAlignment="1">
      <alignment horizontal="center"/>
    </xf>
    <xf numFmtId="0" fontId="44" fillId="0" borderId="0" xfId="0" applyFont="1" applyFill="1" applyAlignment="1">
      <alignment horizontal="center"/>
    </xf>
    <xf numFmtId="164" fontId="46" fillId="25" borderId="27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0" fontId="38" fillId="0" borderId="61" xfId="0" applyFont="1" applyBorder="1" applyAlignment="1">
      <alignment horizontal="center"/>
    </xf>
    <xf numFmtId="0" fontId="38" fillId="0" borderId="51" xfId="0" applyFont="1" applyBorder="1"/>
    <xf numFmtId="0" fontId="38" fillId="0" borderId="44" xfId="0" applyFont="1" applyBorder="1" applyAlignment="1">
      <alignment horizontal="center"/>
    </xf>
    <xf numFmtId="0" fontId="38" fillId="0" borderId="52" xfId="0" applyFont="1" applyBorder="1"/>
    <xf numFmtId="0" fontId="38" fillId="0" borderId="43" xfId="0" applyFont="1" applyBorder="1" applyAlignment="1">
      <alignment horizontal="center"/>
    </xf>
    <xf numFmtId="0" fontId="38" fillId="0" borderId="48" xfId="0" applyFont="1" applyBorder="1"/>
    <xf numFmtId="0" fontId="38" fillId="0" borderId="42" xfId="0" applyFont="1" applyBorder="1" applyAlignment="1">
      <alignment horizontal="center"/>
    </xf>
    <xf numFmtId="2" fontId="2" fillId="30" borderId="29" xfId="0" applyNumberFormat="1" applyFont="1" applyFill="1" applyBorder="1" applyAlignment="1">
      <alignment horizontal="center" vertical="center"/>
    </xf>
    <xf numFmtId="2" fontId="2" fillId="30" borderId="10" xfId="0" applyNumberFormat="1" applyFont="1" applyFill="1" applyBorder="1" applyAlignment="1">
      <alignment horizontal="center" vertical="center"/>
    </xf>
    <xf numFmtId="2" fontId="2" fillId="30" borderId="28" xfId="0" applyNumberFormat="1" applyFont="1" applyFill="1" applyBorder="1" applyAlignment="1">
      <alignment horizontal="center" vertical="center"/>
    </xf>
    <xf numFmtId="2" fontId="11" fillId="30" borderId="11" xfId="0" applyNumberFormat="1" applyFont="1" applyFill="1" applyBorder="1" applyAlignment="1">
      <alignment horizontal="center" vertical="center"/>
    </xf>
    <xf numFmtId="2" fontId="11" fillId="30" borderId="10" xfId="0" applyNumberFormat="1" applyFont="1" applyFill="1" applyBorder="1" applyAlignment="1">
      <alignment horizontal="center" vertical="center"/>
    </xf>
    <xf numFmtId="2" fontId="11" fillId="30" borderId="16" xfId="0" applyNumberFormat="1" applyFont="1" applyFill="1" applyBorder="1" applyAlignment="1">
      <alignment horizontal="center" vertical="center"/>
    </xf>
    <xf numFmtId="0" fontId="44" fillId="30" borderId="0" xfId="0" applyFont="1" applyFill="1" applyAlignment="1">
      <alignment horizontal="center"/>
    </xf>
    <xf numFmtId="0" fontId="2" fillId="30" borderId="10" xfId="0" applyFont="1" applyFill="1" applyBorder="1" applyAlignment="1">
      <alignment horizontal="center" vertical="center"/>
    </xf>
    <xf numFmtId="0" fontId="48" fillId="0" borderId="0" xfId="0" applyFont="1"/>
    <xf numFmtId="49" fontId="30" fillId="0" borderId="0" xfId="0" applyNumberFormat="1" applyFont="1" applyFill="1" applyAlignment="1">
      <alignment horizontal="left"/>
    </xf>
    <xf numFmtId="49" fontId="30" fillId="0" borderId="0" xfId="0" applyNumberFormat="1" applyFont="1" applyFill="1"/>
    <xf numFmtId="0" fontId="30" fillId="0" borderId="0" xfId="0" applyFont="1" applyAlignment="1">
      <alignment horizontal="left"/>
    </xf>
    <xf numFmtId="0" fontId="30" fillId="0" borderId="0" xfId="0" applyFont="1"/>
    <xf numFmtId="1" fontId="3" fillId="0" borderId="67" xfId="0" applyNumberFormat="1" applyFont="1" applyBorder="1" applyAlignment="1">
      <alignment horizontal="center" vertical="center"/>
    </xf>
    <xf numFmtId="1" fontId="4" fillId="0" borderId="40" xfId="0" applyNumberFormat="1" applyFont="1" applyBorder="1" applyAlignment="1">
      <alignment vertical="center"/>
    </xf>
    <xf numFmtId="1" fontId="4" fillId="0" borderId="40" xfId="0" applyNumberFormat="1" applyFont="1" applyBorder="1" applyAlignment="1">
      <alignment horizontal="center" vertical="center"/>
    </xf>
    <xf numFmtId="0" fontId="41" fillId="0" borderId="46" xfId="0" applyFont="1" applyBorder="1" applyAlignment="1">
      <alignment horizontal="left" vertical="center"/>
    </xf>
    <xf numFmtId="1" fontId="2" fillId="0" borderId="68" xfId="0" applyNumberFormat="1" applyFont="1" applyBorder="1" applyAlignment="1">
      <alignment horizontal="center" vertical="center"/>
    </xf>
    <xf numFmtId="0" fontId="0" fillId="0" borderId="69" xfId="0" applyFill="1" applyBorder="1"/>
    <xf numFmtId="0" fontId="5" fillId="0" borderId="40" xfId="0" applyFont="1" applyBorder="1"/>
    <xf numFmtId="0" fontId="5" fillId="0" borderId="46" xfId="0" applyFont="1" applyBorder="1"/>
    <xf numFmtId="0" fontId="5" fillId="0" borderId="68" xfId="0" applyFont="1" applyBorder="1"/>
    <xf numFmtId="164" fontId="37" fillId="0" borderId="10" xfId="0" applyNumberFormat="1" applyFont="1" applyBorder="1" applyAlignment="1">
      <alignment horizontal="center"/>
    </xf>
    <xf numFmtId="1" fontId="4" fillId="0" borderId="67" xfId="0" applyNumberFormat="1" applyFont="1" applyBorder="1" applyAlignment="1">
      <alignment horizontal="center" vertical="center"/>
    </xf>
    <xf numFmtId="1" fontId="43" fillId="0" borderId="40" xfId="0" applyNumberFormat="1" applyFont="1" applyBorder="1" applyAlignment="1">
      <alignment vertical="center"/>
    </xf>
    <xf numFmtId="1" fontId="4" fillId="0" borderId="46" xfId="0" applyNumberFormat="1" applyFont="1" applyBorder="1" applyAlignment="1">
      <alignment vertical="center"/>
    </xf>
    <xf numFmtId="0" fontId="5" fillId="0" borderId="67" xfId="0" applyFont="1" applyFill="1" applyBorder="1"/>
    <xf numFmtId="0" fontId="5" fillId="0" borderId="40" xfId="0" applyFont="1" applyFill="1" applyBorder="1"/>
    <xf numFmtId="0" fontId="5" fillId="0" borderId="46" xfId="0" applyFont="1" applyFill="1" applyBorder="1"/>
    <xf numFmtId="0" fontId="5" fillId="0" borderId="70" xfId="0" applyFont="1" applyBorder="1"/>
    <xf numFmtId="0" fontId="5" fillId="0" borderId="71" xfId="0" applyFont="1" applyBorder="1"/>
    <xf numFmtId="0" fontId="6" fillId="0" borderId="62" xfId="0" applyFont="1" applyBorder="1" applyAlignment="1">
      <alignment horizontal="center"/>
    </xf>
    <xf numFmtId="1" fontId="4" fillId="0" borderId="63" xfId="0" applyNumberFormat="1" applyFont="1" applyBorder="1" applyAlignment="1">
      <alignment horizontal="center" vertical="center"/>
    </xf>
    <xf numFmtId="1" fontId="4" fillId="0" borderId="64" xfId="0" applyNumberFormat="1" applyFont="1" applyBorder="1" applyAlignment="1">
      <alignment horizontal="center" vertical="center"/>
    </xf>
    <xf numFmtId="1" fontId="4" fillId="0" borderId="70" xfId="0" applyNumberFormat="1" applyFont="1" applyBorder="1" applyAlignment="1">
      <alignment horizontal="center" vertical="center"/>
    </xf>
    <xf numFmtId="1" fontId="4" fillId="0" borderId="65" xfId="0" applyNumberFormat="1" applyFont="1" applyBorder="1" applyAlignment="1">
      <alignment horizontal="center" vertical="center"/>
    </xf>
    <xf numFmtId="0" fontId="38" fillId="0" borderId="71" xfId="0" applyFont="1" applyBorder="1" applyAlignment="1">
      <alignment horizontal="center"/>
    </xf>
    <xf numFmtId="0" fontId="38" fillId="0" borderId="67" xfId="0" applyFont="1" applyBorder="1"/>
    <xf numFmtId="0" fontId="38" fillId="0" borderId="46" xfId="0" applyFont="1" applyBorder="1"/>
    <xf numFmtId="164" fontId="38" fillId="0" borderId="67" xfId="0" applyNumberFormat="1" applyFont="1" applyBorder="1" applyAlignment="1">
      <alignment horizontal="center"/>
    </xf>
    <xf numFmtId="2" fontId="38" fillId="0" borderId="40" xfId="0" applyNumberFormat="1" applyFont="1" applyBorder="1" applyAlignment="1">
      <alignment horizontal="center"/>
    </xf>
    <xf numFmtId="164" fontId="38" fillId="0" borderId="40" xfId="0" applyNumberFormat="1" applyFont="1" applyBorder="1" applyAlignment="1">
      <alignment horizontal="center"/>
    </xf>
    <xf numFmtId="164" fontId="38" fillId="0" borderId="46" xfId="0" applyNumberFormat="1" applyFont="1" applyBorder="1" applyAlignment="1">
      <alignment horizontal="center"/>
    </xf>
    <xf numFmtId="0" fontId="38" fillId="0" borderId="30" xfId="0" applyFont="1" applyBorder="1" applyAlignment="1">
      <alignment horizontal="center"/>
    </xf>
    <xf numFmtId="0" fontId="37" fillId="0" borderId="35" xfId="0" applyFont="1" applyBorder="1" applyAlignment="1">
      <alignment horizontal="center"/>
    </xf>
    <xf numFmtId="0" fontId="38" fillId="0" borderId="72" xfId="0" applyFont="1" applyBorder="1" applyAlignment="1">
      <alignment horizontal="center"/>
    </xf>
    <xf numFmtId="164" fontId="38" fillId="0" borderId="58" xfId="0" applyNumberFormat="1" applyFont="1" applyBorder="1" applyAlignment="1">
      <alignment horizontal="center"/>
    </xf>
    <xf numFmtId="164" fontId="38" fillId="0" borderId="68" xfId="0" applyNumberFormat="1" applyFont="1" applyBorder="1" applyAlignment="1">
      <alignment horizontal="center"/>
    </xf>
    <xf numFmtId="164" fontId="38" fillId="0" borderId="60" xfId="0" applyNumberFormat="1" applyFont="1" applyBorder="1" applyAlignment="1">
      <alignment horizontal="center"/>
    </xf>
    <xf numFmtId="49" fontId="30" fillId="24" borderId="0" xfId="0" applyNumberFormat="1" applyFont="1" applyFill="1" applyAlignment="1">
      <alignment horizontal="left"/>
    </xf>
    <xf numFmtId="0" fontId="30" fillId="24" borderId="0" xfId="0" applyFont="1" applyFill="1" applyAlignment="1">
      <alignment horizontal="left"/>
    </xf>
    <xf numFmtId="49" fontId="30" fillId="24" borderId="0" xfId="0" applyNumberFormat="1" applyFont="1" applyFill="1"/>
    <xf numFmtId="0" fontId="30" fillId="24" borderId="0" xfId="0" applyFont="1" applyFill="1"/>
    <xf numFmtId="49" fontId="30" fillId="29" borderId="0" xfId="0" applyNumberFormat="1" applyFont="1" applyFill="1"/>
    <xf numFmtId="0" fontId="30" fillId="29" borderId="0" xfId="0" applyFont="1" applyFill="1"/>
    <xf numFmtId="49" fontId="30" fillId="31" borderId="0" xfId="0" applyNumberFormat="1" applyFont="1" applyFill="1"/>
    <xf numFmtId="49" fontId="30" fillId="31" borderId="0" xfId="0" applyNumberFormat="1" applyFont="1" applyFill="1" applyAlignment="1">
      <alignment horizontal="left"/>
    </xf>
    <xf numFmtId="0" fontId="30" fillId="31" borderId="0" xfId="0" applyFont="1" applyFill="1"/>
    <xf numFmtId="0" fontId="30" fillId="31" borderId="0" xfId="0" applyFont="1" applyFill="1" applyAlignment="1">
      <alignment horizontal="left"/>
    </xf>
    <xf numFmtId="0" fontId="37" fillId="0" borderId="42" xfId="0" applyFont="1" applyBorder="1" applyAlignment="1">
      <alignment horizontal="center"/>
    </xf>
    <xf numFmtId="0" fontId="37" fillId="0" borderId="53" xfId="0" applyFont="1" applyBorder="1"/>
    <xf numFmtId="0" fontId="37" fillId="0" borderId="41" xfId="0" applyFont="1" applyBorder="1" applyAlignment="1">
      <alignment horizontal="center"/>
    </xf>
    <xf numFmtId="0" fontId="37" fillId="0" borderId="54" xfId="0" applyFont="1" applyBorder="1"/>
    <xf numFmtId="164" fontId="37" fillId="0" borderId="53" xfId="0" applyNumberFormat="1" applyFont="1" applyBorder="1" applyAlignment="1">
      <alignment horizontal="center"/>
    </xf>
    <xf numFmtId="2" fontId="37" fillId="0" borderId="41" xfId="0" applyNumberFormat="1" applyFont="1" applyBorder="1" applyAlignment="1">
      <alignment horizontal="center"/>
    </xf>
    <xf numFmtId="164" fontId="37" fillId="0" borderId="54" xfId="0" applyNumberFormat="1" applyFont="1" applyBorder="1" applyAlignment="1">
      <alignment horizontal="center"/>
    </xf>
    <xf numFmtId="164" fontId="37" fillId="0" borderId="73" xfId="0" applyNumberFormat="1" applyFont="1" applyBorder="1" applyAlignment="1">
      <alignment horizontal="center"/>
    </xf>
    <xf numFmtId="0" fontId="37" fillId="0" borderId="61" xfId="0" applyFont="1" applyBorder="1" applyAlignment="1">
      <alignment horizontal="center"/>
    </xf>
    <xf numFmtId="0" fontId="37" fillId="0" borderId="51" xfId="0" applyFont="1" applyBorder="1"/>
    <xf numFmtId="0" fontId="37" fillId="0" borderId="10" xfId="0" applyFont="1" applyBorder="1" applyAlignment="1">
      <alignment horizontal="center"/>
    </xf>
    <xf numFmtId="0" fontId="37" fillId="0" borderId="45" xfId="0" applyFont="1" applyBorder="1"/>
    <xf numFmtId="164" fontId="37" fillId="0" borderId="51" xfId="0" applyNumberFormat="1" applyFont="1" applyBorder="1" applyAlignment="1">
      <alignment horizontal="center"/>
    </xf>
    <xf numFmtId="2" fontId="37" fillId="0" borderId="10" xfId="0" applyNumberFormat="1" applyFont="1" applyBorder="1" applyAlignment="1">
      <alignment horizontal="center"/>
    </xf>
    <xf numFmtId="164" fontId="37" fillId="0" borderId="45" xfId="0" applyNumberFormat="1" applyFont="1" applyBorder="1" applyAlignment="1">
      <alignment horizontal="center"/>
    </xf>
    <xf numFmtId="164" fontId="37" fillId="0" borderId="58" xfId="0" applyNumberFormat="1" applyFont="1" applyBorder="1" applyAlignment="1">
      <alignment horizontal="center"/>
    </xf>
    <xf numFmtId="0" fontId="37" fillId="0" borderId="71" xfId="0" applyFont="1" applyBorder="1" applyAlignment="1">
      <alignment horizontal="center"/>
    </xf>
    <xf numFmtId="0" fontId="37" fillId="0" borderId="67" xfId="0" applyFont="1" applyBorder="1"/>
    <xf numFmtId="0" fontId="37" fillId="0" borderId="40" xfId="0" applyFont="1" applyBorder="1" applyAlignment="1">
      <alignment horizontal="center"/>
    </xf>
    <xf numFmtId="0" fontId="37" fillId="0" borderId="46" xfId="0" applyFont="1" applyBorder="1"/>
    <xf numFmtId="164" fontId="37" fillId="0" borderId="67" xfId="0" applyNumberFormat="1" applyFont="1" applyBorder="1" applyAlignment="1">
      <alignment horizontal="center"/>
    </xf>
    <xf numFmtId="2" fontId="37" fillId="0" borderId="40" xfId="0" applyNumberFormat="1" applyFont="1" applyBorder="1" applyAlignment="1">
      <alignment horizontal="center"/>
    </xf>
    <xf numFmtId="164" fontId="37" fillId="0" borderId="40" xfId="0" applyNumberFormat="1" applyFont="1" applyBorder="1" applyAlignment="1">
      <alignment horizontal="center"/>
    </xf>
    <xf numFmtId="164" fontId="37" fillId="0" borderId="46" xfId="0" applyNumberFormat="1" applyFont="1" applyBorder="1" applyAlignment="1">
      <alignment horizontal="center"/>
    </xf>
    <xf numFmtId="164" fontId="37" fillId="0" borderId="68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 wrapText="1"/>
    </xf>
    <xf numFmtId="0" fontId="3" fillId="0" borderId="77" xfId="0" applyFont="1" applyBorder="1" applyAlignment="1">
      <alignment horizontal="center" vertical="center" wrapText="1"/>
    </xf>
    <xf numFmtId="0" fontId="3" fillId="0" borderId="78" xfId="0" applyFont="1" applyBorder="1" applyAlignment="1">
      <alignment horizontal="center" vertical="center"/>
    </xf>
    <xf numFmtId="0" fontId="3" fillId="0" borderId="79" xfId="0" applyFont="1" applyBorder="1" applyAlignment="1">
      <alignment horizontal="center" vertical="center"/>
    </xf>
    <xf numFmtId="0" fontId="3" fillId="0" borderId="8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47" fillId="0" borderId="81" xfId="0" applyFont="1" applyBorder="1" applyAlignment="1">
      <alignment horizontal="center" vertical="center" wrapText="1"/>
    </xf>
    <xf numFmtId="0" fontId="47" fillId="0" borderId="82" xfId="0" applyFont="1" applyBorder="1" applyAlignment="1">
      <alignment horizontal="center" vertical="center" wrapText="1"/>
    </xf>
    <xf numFmtId="0" fontId="3" fillId="0" borderId="81" xfId="0" applyFont="1" applyBorder="1" applyAlignment="1">
      <alignment horizontal="center" vertical="center" wrapText="1"/>
    </xf>
    <xf numFmtId="0" fontId="3" fillId="0" borderId="82" xfId="0" applyFont="1" applyBorder="1" applyAlignment="1">
      <alignment horizontal="center" vertical="center" wrapText="1"/>
    </xf>
    <xf numFmtId="0" fontId="3" fillId="30" borderId="80" xfId="0" applyFont="1" applyFill="1" applyBorder="1" applyAlignment="1">
      <alignment horizontal="center" vertical="center" wrapText="1"/>
    </xf>
    <xf numFmtId="0" fontId="3" fillId="30" borderId="19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44" fontId="33" fillId="0" borderId="0" xfId="22" applyFont="1" applyBorder="1" applyAlignment="1">
      <alignment horizontal="center"/>
    </xf>
    <xf numFmtId="0" fontId="35" fillId="0" borderId="0" xfId="0" applyFont="1" applyAlignment="1">
      <alignment horizontal="center"/>
    </xf>
    <xf numFmtId="0" fontId="37" fillId="0" borderId="67" xfId="0" applyFont="1" applyBorder="1" applyAlignment="1">
      <alignment horizontal="center" vertical="center"/>
    </xf>
    <xf numFmtId="0" fontId="37" fillId="0" borderId="83" xfId="0" applyFont="1" applyBorder="1" applyAlignment="1">
      <alignment horizontal="center" vertical="center"/>
    </xf>
    <xf numFmtId="0" fontId="37" fillId="0" borderId="34" xfId="0" applyFont="1" applyBorder="1" applyAlignment="1">
      <alignment horizontal="center"/>
    </xf>
    <xf numFmtId="0" fontId="37" fillId="0" borderId="50" xfId="0" applyFont="1" applyBorder="1" applyAlignment="1">
      <alignment horizontal="center"/>
    </xf>
    <xf numFmtId="0" fontId="37" fillId="0" borderId="47" xfId="0" applyFont="1" applyBorder="1" applyAlignment="1">
      <alignment horizontal="center"/>
    </xf>
    <xf numFmtId="0" fontId="37" fillId="0" borderId="69" xfId="0" applyFont="1" applyBorder="1" applyAlignment="1">
      <alignment horizontal="center" vertical="center"/>
    </xf>
    <xf numFmtId="0" fontId="37" fillId="0" borderId="84" xfId="0" applyFont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3" fillId="0" borderId="73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74" xfId="0" applyFont="1" applyBorder="1" applyAlignment="1">
      <alignment horizontal="center" vertical="center" wrapText="1"/>
    </xf>
    <xf numFmtId="0" fontId="3" fillId="0" borderId="75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 wrapText="1"/>
    </xf>
    <xf numFmtId="0" fontId="3" fillId="0" borderId="71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67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74" xfId="0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/>
    </xf>
    <xf numFmtId="0" fontId="4" fillId="0" borderId="73" xfId="0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50" fillId="0" borderId="0" xfId="0" applyFont="1"/>
    <xf numFmtId="0" fontId="50" fillId="0" borderId="44" xfId="0" applyFont="1" applyBorder="1" applyAlignment="1">
      <alignment horizontal="center"/>
    </xf>
    <xf numFmtId="0" fontId="50" fillId="0" borderId="52" xfId="0" applyFont="1" applyBorder="1"/>
    <xf numFmtId="0" fontId="50" fillId="0" borderId="43" xfId="0" applyFont="1" applyBorder="1" applyAlignment="1">
      <alignment horizontal="center"/>
    </xf>
    <xf numFmtId="0" fontId="50" fillId="0" borderId="48" xfId="0" applyFont="1" applyBorder="1"/>
    <xf numFmtId="164" fontId="50" fillId="0" borderId="52" xfId="0" applyNumberFormat="1" applyFont="1" applyBorder="1" applyAlignment="1">
      <alignment horizontal="center"/>
    </xf>
    <xf numFmtId="2" fontId="50" fillId="0" borderId="43" xfId="0" applyNumberFormat="1" applyFont="1" applyBorder="1" applyAlignment="1">
      <alignment horizontal="center"/>
    </xf>
    <xf numFmtId="164" fontId="50" fillId="0" borderId="43" xfId="0" applyNumberFormat="1" applyFont="1" applyBorder="1" applyAlignment="1">
      <alignment horizontal="center"/>
    </xf>
    <xf numFmtId="164" fontId="50" fillId="0" borderId="48" xfId="0" applyNumberFormat="1" applyFont="1" applyBorder="1" applyAlignment="1">
      <alignment horizontal="center"/>
    </xf>
    <xf numFmtId="164" fontId="50" fillId="0" borderId="60" xfId="0" applyNumberFormat="1" applyFont="1" applyBorder="1" applyAlignment="1">
      <alignment horizontal="center"/>
    </xf>
    <xf numFmtId="0" fontId="50" fillId="0" borderId="61" xfId="0" applyFont="1" applyBorder="1" applyAlignment="1">
      <alignment horizontal="center"/>
    </xf>
    <xf numFmtId="0" fontId="50" fillId="0" borderId="67" xfId="0" applyFont="1" applyBorder="1"/>
    <xf numFmtId="0" fontId="50" fillId="0" borderId="40" xfId="0" applyFont="1" applyBorder="1" applyAlignment="1">
      <alignment horizontal="center"/>
    </xf>
    <xf numFmtId="0" fontId="50" fillId="0" borderId="46" xfId="0" applyFont="1" applyBorder="1"/>
    <xf numFmtId="0" fontId="50" fillId="0" borderId="71" xfId="0" applyFont="1" applyBorder="1" applyAlignment="1">
      <alignment horizontal="center"/>
    </xf>
    <xf numFmtId="164" fontId="50" fillId="0" borderId="67" xfId="0" applyNumberFormat="1" applyFont="1" applyBorder="1" applyAlignment="1">
      <alignment horizontal="center"/>
    </xf>
    <xf numFmtId="2" fontId="50" fillId="0" borderId="40" xfId="0" applyNumberFormat="1" applyFont="1" applyBorder="1" applyAlignment="1">
      <alignment horizontal="center"/>
    </xf>
    <xf numFmtId="164" fontId="50" fillId="0" borderId="40" xfId="0" applyNumberFormat="1" applyFont="1" applyBorder="1" applyAlignment="1">
      <alignment horizontal="center"/>
    </xf>
    <xf numFmtId="164" fontId="50" fillId="0" borderId="46" xfId="0" applyNumberFormat="1" applyFont="1" applyBorder="1" applyAlignment="1">
      <alignment horizontal="center"/>
    </xf>
    <xf numFmtId="164" fontId="50" fillId="0" borderId="68" xfId="0" applyNumberFormat="1" applyFont="1" applyBorder="1" applyAlignment="1">
      <alignment horizontal="center"/>
    </xf>
    <xf numFmtId="0" fontId="51" fillId="0" borderId="0" xfId="0" applyFont="1"/>
    <xf numFmtId="0" fontId="49" fillId="0" borderId="0" xfId="0" applyFont="1"/>
    <xf numFmtId="0" fontId="49" fillId="0" borderId="0" xfId="0" applyFont="1" applyAlignment="1">
      <alignment horizontal="center"/>
    </xf>
    <xf numFmtId="0" fontId="50" fillId="0" borderId="42" xfId="0" applyFont="1" applyBorder="1" applyAlignment="1">
      <alignment horizontal="center"/>
    </xf>
    <xf numFmtId="0" fontId="50" fillId="0" borderId="51" xfId="0" applyFont="1" applyBorder="1"/>
    <xf numFmtId="0" fontId="50" fillId="0" borderId="10" xfId="0" applyFont="1" applyBorder="1" applyAlignment="1">
      <alignment horizontal="center"/>
    </xf>
    <xf numFmtId="0" fontId="50" fillId="0" borderId="45" xfId="0" applyFont="1" applyBorder="1"/>
    <xf numFmtId="164" fontId="50" fillId="0" borderId="51" xfId="0" applyNumberFormat="1" applyFont="1" applyBorder="1" applyAlignment="1">
      <alignment horizontal="center"/>
    </xf>
    <xf numFmtId="2" fontId="50" fillId="0" borderId="10" xfId="0" applyNumberFormat="1" applyFont="1" applyBorder="1" applyAlignment="1">
      <alignment horizontal="center"/>
    </xf>
    <xf numFmtId="164" fontId="50" fillId="0" borderId="10" xfId="0" applyNumberFormat="1" applyFont="1" applyBorder="1" applyAlignment="1">
      <alignment horizontal="center"/>
    </xf>
    <xf numFmtId="164" fontId="50" fillId="0" borderId="45" xfId="0" applyNumberFormat="1" applyFont="1" applyBorder="1" applyAlignment="1">
      <alignment horizontal="center"/>
    </xf>
    <xf numFmtId="164" fontId="50" fillId="0" borderId="58" xfId="0" applyNumberFormat="1" applyFont="1" applyBorder="1" applyAlignment="1">
      <alignment horizontal="center"/>
    </xf>
  </cellXfs>
  <cellStyles count="43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Měna" xfId="22" builtinId="4"/>
    <cellStyle name="Nadpis 1" xfId="23" builtinId="16" customBuiltin="1"/>
    <cellStyle name="Nadpis 2" xfId="24" builtinId="17" customBuiltin="1"/>
    <cellStyle name="Nadpis 3" xfId="25" builtinId="18" customBuiltin="1"/>
    <cellStyle name="Nadpis 4" xfId="26" builtinId="19" customBuiltin="1"/>
    <cellStyle name="Název" xfId="27" builtinId="15" customBuiltin="1"/>
    <cellStyle name="Neutrální" xfId="28" builtinId="28" customBuiltin="1"/>
    <cellStyle name="Normální" xfId="0" builtinId="0"/>
    <cellStyle name="Poznámka" xfId="29" builtinId="10" customBuiltin="1"/>
    <cellStyle name="Propojená buňka" xfId="30" builtinId="24" customBuiltin="1"/>
    <cellStyle name="Správně" xfId="31" builtinId="26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0"/>
  <tableStyles count="0" defaultTableStyle="TableStyleMedium9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428625</xdr:colOff>
      <xdr:row>0</xdr:row>
      <xdr:rowOff>114300</xdr:rowOff>
    </xdr:from>
    <xdr:to>
      <xdr:col>13</xdr:col>
      <xdr:colOff>561975</xdr:colOff>
      <xdr:row>7</xdr:row>
      <xdr:rowOff>123825</xdr:rowOff>
    </xdr:to>
    <xdr:pic>
      <xdr:nvPicPr>
        <xdr:cNvPr id="5121" name="Picture 1" descr="logo_mg_milevsko">
          <a:extLst>
            <a:ext uri="{FF2B5EF4-FFF2-40B4-BE49-F238E27FC236}">
              <a16:creationId xmlns="" xmlns:a16="http://schemas.microsoft.com/office/drawing/2014/main" id="{00000000-0008-0000-0D00-00000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29675" y="114300"/>
          <a:ext cx="13525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428625</xdr:colOff>
      <xdr:row>0</xdr:row>
      <xdr:rowOff>114300</xdr:rowOff>
    </xdr:from>
    <xdr:to>
      <xdr:col>14</xdr:col>
      <xdr:colOff>165735</xdr:colOff>
      <xdr:row>7</xdr:row>
      <xdr:rowOff>123825</xdr:rowOff>
    </xdr:to>
    <xdr:pic>
      <xdr:nvPicPr>
        <xdr:cNvPr id="6145" name="Picture 1" descr="logo_mg_milevsko">
          <a:extLst>
            <a:ext uri="{FF2B5EF4-FFF2-40B4-BE49-F238E27FC236}">
              <a16:creationId xmlns="" xmlns:a16="http://schemas.microsoft.com/office/drawing/2014/main" id="{00000000-0008-0000-0E00-00000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29675" y="114300"/>
          <a:ext cx="13525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114300</xdr:rowOff>
    </xdr:from>
    <xdr:to>
      <xdr:col>13</xdr:col>
      <xdr:colOff>171450</xdr:colOff>
      <xdr:row>7</xdr:row>
      <xdr:rowOff>123825</xdr:rowOff>
    </xdr:to>
    <xdr:pic>
      <xdr:nvPicPr>
        <xdr:cNvPr id="9217" name="Picture 1" descr="logo_mg_milevsko">
          <a:extLst>
            <a:ext uri="{FF2B5EF4-FFF2-40B4-BE49-F238E27FC236}">
              <a16:creationId xmlns="" xmlns:a16="http://schemas.microsoft.com/office/drawing/2014/main" id="{00000000-0008-0000-1100-00000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96300" y="114300"/>
          <a:ext cx="13525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78105</xdr:colOff>
      <xdr:row>0</xdr:row>
      <xdr:rowOff>304800</xdr:rowOff>
    </xdr:from>
    <xdr:to>
      <xdr:col>9</xdr:col>
      <xdr:colOff>363855</xdr:colOff>
      <xdr:row>8</xdr:row>
      <xdr:rowOff>62865</xdr:rowOff>
    </xdr:to>
    <xdr:pic>
      <xdr:nvPicPr>
        <xdr:cNvPr id="10241" name="Picture 1" descr="logo_mg_milevsko">
          <a:extLst>
            <a:ext uri="{FF2B5EF4-FFF2-40B4-BE49-F238E27FC236}">
              <a16:creationId xmlns="" xmlns:a16="http://schemas.microsoft.com/office/drawing/2014/main" id="{00000000-0008-0000-1200-00000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37785" y="304800"/>
          <a:ext cx="13906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428625</xdr:colOff>
      <xdr:row>0</xdr:row>
      <xdr:rowOff>114300</xdr:rowOff>
    </xdr:from>
    <xdr:to>
      <xdr:col>15</xdr:col>
      <xdr:colOff>127635</xdr:colOff>
      <xdr:row>7</xdr:row>
      <xdr:rowOff>123825</xdr:rowOff>
    </xdr:to>
    <xdr:pic>
      <xdr:nvPicPr>
        <xdr:cNvPr id="11265" name="Picture 1" descr="logo_mg_milevsko">
          <a:extLst>
            <a:ext uri="{FF2B5EF4-FFF2-40B4-BE49-F238E27FC236}">
              <a16:creationId xmlns="" xmlns:a16="http://schemas.microsoft.com/office/drawing/2014/main" id="{00000000-0008-0000-1300-000001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24850" y="114300"/>
          <a:ext cx="13525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5"/>
  <sheetViews>
    <sheetView topLeftCell="A73" workbookViewId="0">
      <selection activeCell="S16" sqref="S16"/>
    </sheetView>
  </sheetViews>
  <sheetFormatPr defaultColWidth="9.109375" defaultRowHeight="13.2" x14ac:dyDescent="0.25"/>
  <cols>
    <col min="1" max="1" width="8.109375" style="38" bestFit="1" customWidth="1"/>
    <col min="2" max="2" width="8.6640625" style="38" bestFit="1" customWidth="1"/>
    <col min="3" max="3" width="20.6640625" style="39" bestFit="1" customWidth="1"/>
    <col min="4" max="4" width="11" style="38" bestFit="1" customWidth="1"/>
    <col min="5" max="5" width="27.109375" style="40" bestFit="1" customWidth="1"/>
    <col min="6" max="6" width="8.6640625" style="38" bestFit="1" customWidth="1"/>
    <col min="7" max="7" width="14.44140625" style="39" bestFit="1" customWidth="1"/>
    <col min="8" max="8" width="10.33203125" style="39" bestFit="1" customWidth="1"/>
    <col min="9" max="9" width="14.44140625" style="39" bestFit="1" customWidth="1"/>
    <col min="10" max="10" width="10.109375" style="39" bestFit="1" customWidth="1"/>
    <col min="11" max="11" width="44.6640625" style="41" bestFit="1" customWidth="1"/>
    <col min="12" max="16384" width="9.109375" style="41"/>
  </cols>
  <sheetData>
    <row r="1" spans="1:11" x14ac:dyDescent="0.25">
      <c r="A1" s="38" t="s">
        <v>0</v>
      </c>
      <c r="B1" s="38" t="s">
        <v>1</v>
      </c>
      <c r="C1" s="41" t="s">
        <v>2</v>
      </c>
      <c r="D1" s="38" t="s">
        <v>3</v>
      </c>
      <c r="E1" s="39" t="s">
        <v>4</v>
      </c>
      <c r="F1" s="38" t="s">
        <v>5</v>
      </c>
      <c r="G1" s="39" t="s">
        <v>6</v>
      </c>
      <c r="H1" s="39" t="s">
        <v>7</v>
      </c>
      <c r="I1" s="39" t="s">
        <v>8</v>
      </c>
      <c r="J1" s="39" t="s">
        <v>9</v>
      </c>
      <c r="K1" s="41" t="s">
        <v>10</v>
      </c>
    </row>
    <row r="2" spans="1:11" x14ac:dyDescent="0.25">
      <c r="A2" s="38">
        <v>1</v>
      </c>
      <c r="B2" s="38">
        <v>2</v>
      </c>
      <c r="C2" s="39" t="s">
        <v>11</v>
      </c>
      <c r="D2" s="38">
        <v>2010</v>
      </c>
      <c r="E2" s="41" t="s">
        <v>12</v>
      </c>
      <c r="F2" s="214" t="s">
        <v>13</v>
      </c>
      <c r="G2" s="213" t="s">
        <v>14</v>
      </c>
      <c r="H2" s="212" t="s">
        <v>15</v>
      </c>
      <c r="I2" s="39" t="str">
        <f>VLOOKUP(G2,Příjmení!$A$1:$B$997,2,FALSE)</f>
        <v>Fender</v>
      </c>
      <c r="J2" s="39" t="str">
        <f>VLOOKUP(H2,Jména!$A$1:$B$926,2,FALSE)</f>
        <v>Julia</v>
      </c>
      <c r="K2" s="41" t="str">
        <f>VLOOKUP(A2,Popis!$B$6:$C$15,2,FALSE)</f>
        <v>1. kategorie - naděje nejmladší A, ročník 2009 a ml.</v>
      </c>
    </row>
    <row r="3" spans="1:11" x14ac:dyDescent="0.25">
      <c r="A3" s="38">
        <v>1</v>
      </c>
      <c r="B3" s="38">
        <v>4</v>
      </c>
      <c r="C3" s="39" t="s">
        <v>16</v>
      </c>
      <c r="D3" s="38">
        <v>2009</v>
      </c>
      <c r="E3" s="41" t="s">
        <v>17</v>
      </c>
      <c r="F3" s="214" t="s">
        <v>18</v>
      </c>
      <c r="G3" s="213" t="s">
        <v>19</v>
      </c>
      <c r="H3" s="212" t="s">
        <v>20</v>
      </c>
      <c r="I3" s="39" t="str">
        <f>VLOOKUP(G3,Příjmení!$A$1:$B$997,2,FALSE)</f>
        <v>Gyulzadyan</v>
      </c>
      <c r="J3" s="39" t="str">
        <f>VLOOKUP(H3,Jména!$A$1:$B$926,2,FALSE)</f>
        <v>Kristině</v>
      </c>
      <c r="K3" s="41" t="str">
        <f>VLOOKUP(A3,Popis!$B$6:$C$15,2,FALSE)</f>
        <v>1. kategorie - naděje nejmladší A, ročník 2009 a ml.</v>
      </c>
    </row>
    <row r="4" spans="1:11" x14ac:dyDescent="0.25">
      <c r="A4" s="38">
        <v>1</v>
      </c>
      <c r="B4" s="38">
        <v>7</v>
      </c>
      <c r="C4" s="39" t="s">
        <v>21</v>
      </c>
      <c r="D4" s="38">
        <v>2009</v>
      </c>
      <c r="E4" s="39" t="s">
        <v>22</v>
      </c>
      <c r="F4" s="39" t="s">
        <v>18</v>
      </c>
      <c r="G4" s="213" t="s">
        <v>23</v>
      </c>
      <c r="H4" s="212" t="s">
        <v>24</v>
      </c>
      <c r="I4" s="39" t="str">
        <f>VLOOKUP(G4,Příjmení!$A$1:$B$997,2,FALSE)</f>
        <v>Kučerové</v>
      </c>
      <c r="J4" s="39" t="str">
        <f>VLOOKUP(H4,Jména!$A$1:$B$926,2,FALSE)</f>
        <v>Emě</v>
      </c>
      <c r="K4" s="41" t="str">
        <f>VLOOKUP(A4,Popis!$B$6:$C$15,2,FALSE)</f>
        <v>1. kategorie - naděje nejmladší A, ročník 2009 a ml.</v>
      </c>
    </row>
    <row r="5" spans="1:11" x14ac:dyDescent="0.25">
      <c r="A5" s="38">
        <v>1</v>
      </c>
      <c r="B5" s="38">
        <v>8</v>
      </c>
      <c r="C5" s="39" t="s">
        <v>25</v>
      </c>
      <c r="D5" s="38">
        <v>2009</v>
      </c>
      <c r="E5" s="39" t="s">
        <v>26</v>
      </c>
      <c r="F5" s="39" t="s">
        <v>18</v>
      </c>
      <c r="G5" s="213" t="s">
        <v>27</v>
      </c>
      <c r="H5" s="212" t="s">
        <v>28</v>
      </c>
      <c r="I5" s="39" t="str">
        <f>VLOOKUP(G5,Příjmení!$A$1:$B$997,2,FALSE)</f>
        <v>Gill</v>
      </c>
      <c r="J5" s="39" t="str">
        <f>VLOOKUP(H5,Jména!$A$1:$B$926,2,FALSE)</f>
        <v>Darje</v>
      </c>
      <c r="K5" s="41" t="str">
        <f>VLOOKUP(A5,Popis!$B$6:$C$15,2,FALSE)</f>
        <v>1. kategorie - naděje nejmladší A, ročník 2009 a ml.</v>
      </c>
    </row>
    <row r="6" spans="1:11" x14ac:dyDescent="0.25">
      <c r="A6" s="38">
        <v>1</v>
      </c>
      <c r="B6" s="38">
        <v>9</v>
      </c>
      <c r="C6" s="39" t="s">
        <v>29</v>
      </c>
      <c r="D6" s="38">
        <v>2009</v>
      </c>
      <c r="E6" s="41" t="s">
        <v>30</v>
      </c>
      <c r="F6" s="214" t="s">
        <v>13</v>
      </c>
      <c r="G6" s="213" t="s">
        <v>31</v>
      </c>
      <c r="H6" s="212" t="s">
        <v>32</v>
      </c>
      <c r="I6" s="39" t="str">
        <f>VLOOKUP(G6,Příjmení!$A$1:$B$997,2,FALSE)</f>
        <v>Szopa</v>
      </c>
      <c r="J6" s="39" t="str">
        <f>VLOOKUP(H6,Jména!$A$1:$B$926,2,FALSE)</f>
        <v>Natalia</v>
      </c>
      <c r="K6" s="41" t="str">
        <f>VLOOKUP(A6,Popis!$B$6:$C$15,2,FALSE)</f>
        <v>1. kategorie - naděje nejmladší A, ročník 2009 a ml.</v>
      </c>
    </row>
    <row r="7" spans="1:11" x14ac:dyDescent="0.25">
      <c r="A7" s="38">
        <v>1</v>
      </c>
      <c r="B7" s="38">
        <v>10</v>
      </c>
      <c r="C7" s="39" t="s">
        <v>33</v>
      </c>
      <c r="D7" s="38">
        <v>2009</v>
      </c>
      <c r="E7" s="39" t="s">
        <v>26</v>
      </c>
      <c r="F7" s="39" t="s">
        <v>18</v>
      </c>
      <c r="G7" s="213" t="s">
        <v>34</v>
      </c>
      <c r="H7" s="212" t="s">
        <v>35</v>
      </c>
      <c r="I7" s="39" t="str">
        <f>VLOOKUP(G7,Příjmení!$A$1:$B$997,2,FALSE)</f>
        <v>Zemanové</v>
      </c>
      <c r="J7" s="39" t="str">
        <f>VLOOKUP(H7,Jména!$A$1:$B$926,2,FALSE)</f>
        <v>Veronice</v>
      </c>
      <c r="K7" s="41" t="str">
        <f>VLOOKUP(A7,Popis!$B$6:$C$15,2,FALSE)</f>
        <v>1. kategorie - naděje nejmladší A, ročník 2009 a ml.</v>
      </c>
    </row>
    <row r="8" spans="1:11" x14ac:dyDescent="0.25">
      <c r="A8" s="38">
        <v>1</v>
      </c>
      <c r="B8" s="38">
        <v>11</v>
      </c>
      <c r="C8" s="39" t="s">
        <v>36</v>
      </c>
      <c r="D8" s="38">
        <v>2009</v>
      </c>
      <c r="E8" s="39" t="s">
        <v>37</v>
      </c>
      <c r="F8" s="39" t="s">
        <v>18</v>
      </c>
      <c r="G8" s="213"/>
      <c r="H8" s="212"/>
    </row>
    <row r="9" spans="1:11" x14ac:dyDescent="0.25">
      <c r="A9" s="38">
        <v>1</v>
      </c>
      <c r="B9" s="38">
        <v>13</v>
      </c>
      <c r="C9" s="39" t="s">
        <v>38</v>
      </c>
      <c r="D9" s="38">
        <v>2009</v>
      </c>
      <c r="E9" s="39" t="s">
        <v>26</v>
      </c>
      <c r="F9" s="39" t="s">
        <v>18</v>
      </c>
      <c r="G9" s="213" t="s">
        <v>39</v>
      </c>
      <c r="H9" s="212" t="s">
        <v>40</v>
      </c>
      <c r="I9" s="39" t="str">
        <f>VLOOKUP(G9,Příjmení!$A$1:$B$997,2,FALSE)</f>
        <v>Pivoňkové</v>
      </c>
      <c r="J9" s="39" t="str">
        <f>VLOOKUP(H9,Jména!$A$1:$B$926,2,FALSE)</f>
        <v>Elišce</v>
      </c>
      <c r="K9" s="41" t="str">
        <f>VLOOKUP(A9,Popis!$B$6:$C$15,2,FALSE)</f>
        <v>1. kategorie - naděje nejmladší A, ročník 2009 a ml.</v>
      </c>
    </row>
    <row r="10" spans="1:11" x14ac:dyDescent="0.25">
      <c r="A10" s="38">
        <v>1</v>
      </c>
      <c r="B10" s="38">
        <v>14</v>
      </c>
      <c r="C10" s="39" t="s">
        <v>41</v>
      </c>
      <c r="D10" s="38">
        <v>2009</v>
      </c>
      <c r="E10" s="41" t="s">
        <v>12</v>
      </c>
      <c r="F10" s="214" t="s">
        <v>13</v>
      </c>
      <c r="G10" s="213" t="s">
        <v>42</v>
      </c>
      <c r="H10" s="212" t="s">
        <v>15</v>
      </c>
      <c r="I10" s="39" t="str">
        <f>VLOOKUP(G10,Příjmení!$A$1:$B$997,2,FALSE)</f>
        <v>Golec</v>
      </c>
      <c r="J10" s="39" t="str">
        <f>VLOOKUP(H10,Jména!$A$1:$B$926,2,FALSE)</f>
        <v>Julia</v>
      </c>
      <c r="K10" s="41" t="str">
        <f>VLOOKUP(A10,Popis!$B$6:$C$15,2,FALSE)</f>
        <v>1. kategorie - naděje nejmladší A, ročník 2009 a ml.</v>
      </c>
    </row>
    <row r="11" spans="1:11" x14ac:dyDescent="0.25">
      <c r="A11" s="38">
        <v>1</v>
      </c>
      <c r="B11" s="38">
        <v>15</v>
      </c>
      <c r="C11" s="39" t="s">
        <v>43</v>
      </c>
      <c r="D11" s="38">
        <v>2009</v>
      </c>
      <c r="E11" s="39" t="s">
        <v>44</v>
      </c>
      <c r="F11" s="214" t="s">
        <v>18</v>
      </c>
      <c r="G11" s="213" t="s">
        <v>45</v>
      </c>
      <c r="H11" s="212" t="s">
        <v>46</v>
      </c>
      <c r="I11" s="39" t="str">
        <f>VLOOKUP(G11,Příjmení!$A$1:$B$997,2,FALSE)</f>
        <v>Vaňkové</v>
      </c>
      <c r="J11" s="39" t="str">
        <f>VLOOKUP(H11,Jména!$A$1:$B$926,2,FALSE)</f>
        <v>Berenice</v>
      </c>
      <c r="K11" s="41" t="str">
        <f>VLOOKUP(A11,Popis!$B$6:$C$15,2,FALSE)</f>
        <v>1. kategorie - naděje nejmladší A, ročník 2009 a ml.</v>
      </c>
    </row>
    <row r="12" spans="1:11" x14ac:dyDescent="0.25">
      <c r="A12" s="38">
        <v>1</v>
      </c>
      <c r="B12" s="38">
        <v>16</v>
      </c>
      <c r="C12" s="39" t="s">
        <v>47</v>
      </c>
      <c r="D12" s="38">
        <v>2009</v>
      </c>
      <c r="E12" s="39" t="s">
        <v>26</v>
      </c>
      <c r="F12" s="39" t="s">
        <v>18</v>
      </c>
      <c r="G12" s="213" t="s">
        <v>48</v>
      </c>
      <c r="H12" s="212" t="s">
        <v>49</v>
      </c>
      <c r="I12" s="39" t="str">
        <f>VLOOKUP(G12,Příjmení!$A$1:$B$997,2,FALSE)</f>
        <v>Schindlerové</v>
      </c>
      <c r="J12" s="39" t="str">
        <f>VLOOKUP(H12,Jména!$A$1:$B$926,2,FALSE)</f>
        <v>Sofie</v>
      </c>
      <c r="K12" s="41" t="str">
        <f>VLOOKUP(A12,Popis!$B$6:$C$15,2,FALSE)</f>
        <v>1. kategorie - naděje nejmladší A, ročník 2009 a ml.</v>
      </c>
    </row>
    <row r="13" spans="1:11" x14ac:dyDescent="0.25">
      <c r="A13" s="38">
        <v>1</v>
      </c>
      <c r="B13" s="38">
        <v>18</v>
      </c>
      <c r="C13" s="39" t="s">
        <v>50</v>
      </c>
      <c r="D13" s="38">
        <v>2009</v>
      </c>
      <c r="E13" s="39" t="s">
        <v>51</v>
      </c>
      <c r="F13" s="39" t="s">
        <v>18</v>
      </c>
      <c r="G13" s="213" t="s">
        <v>52</v>
      </c>
      <c r="H13" s="212" t="s">
        <v>53</v>
      </c>
      <c r="I13" s="39" t="str">
        <f>VLOOKUP(G13,Příjmení!$A$1:$B$997,2,FALSE)</f>
        <v>Kofroňové</v>
      </c>
      <c r="J13" s="39" t="str">
        <f>VLOOKUP(H13,Jména!$A$1:$B$926,2,FALSE)</f>
        <v>Anně</v>
      </c>
      <c r="K13" s="41" t="str">
        <f>VLOOKUP(A13,Popis!$B$6:$C$15,2,FALSE)</f>
        <v>1. kategorie - naděje nejmladší A, ročník 2009 a ml.</v>
      </c>
    </row>
    <row r="14" spans="1:11" x14ac:dyDescent="0.25">
      <c r="A14" s="38">
        <v>1</v>
      </c>
      <c r="B14" s="38">
        <v>20</v>
      </c>
      <c r="C14" s="39" t="s">
        <v>54</v>
      </c>
      <c r="D14" s="38">
        <v>2009</v>
      </c>
      <c r="E14" s="39" t="s">
        <v>22</v>
      </c>
      <c r="F14" s="39" t="s">
        <v>18</v>
      </c>
      <c r="G14" s="212" t="s">
        <v>55</v>
      </c>
      <c r="H14" s="212" t="s">
        <v>56</v>
      </c>
      <c r="I14" s="39" t="str">
        <f>VLOOKUP(G14,Příjmení!$A$1:$B$997,2,FALSE)</f>
        <v>Bendové</v>
      </c>
      <c r="J14" s="39" t="str">
        <f>VLOOKUP(H14,Jména!$A$1:$B$926,2,FALSE)</f>
        <v>Kateřině</v>
      </c>
      <c r="K14" s="41" t="str">
        <f>VLOOKUP(A14,Popis!$B$6:$C$15,2,FALSE)</f>
        <v>1. kategorie - naděje nejmladší A, ročník 2009 a ml.</v>
      </c>
    </row>
    <row r="15" spans="1:11" x14ac:dyDescent="0.25">
      <c r="A15" s="38">
        <v>1</v>
      </c>
      <c r="B15" s="38">
        <v>21</v>
      </c>
      <c r="C15" s="39" t="s">
        <v>57</v>
      </c>
      <c r="D15" s="38">
        <v>2009</v>
      </c>
      <c r="E15" s="39" t="s">
        <v>26</v>
      </c>
      <c r="F15" s="39" t="s">
        <v>18</v>
      </c>
      <c r="G15" s="212" t="s">
        <v>58</v>
      </c>
      <c r="H15" s="212" t="s">
        <v>59</v>
      </c>
      <c r="I15" s="39" t="str">
        <f>VLOOKUP(G15,Příjmení!$A$1:$B$997,2,FALSE)</f>
        <v>Polákové</v>
      </c>
      <c r="J15" s="39" t="str">
        <f>VLOOKUP(H15,Jména!$A$1:$B$926,2,FALSE)</f>
        <v>Markétě</v>
      </c>
      <c r="K15" s="41" t="str">
        <f>VLOOKUP(A15,Popis!$B$6:$C$15,2,FALSE)</f>
        <v>1. kategorie - naděje nejmladší A, ročník 2009 a ml.</v>
      </c>
    </row>
    <row r="16" spans="1:11" x14ac:dyDescent="0.25">
      <c r="A16" s="38">
        <v>1</v>
      </c>
      <c r="B16" s="38">
        <v>22</v>
      </c>
      <c r="C16" s="214" t="s">
        <v>60</v>
      </c>
      <c r="D16" s="38">
        <v>2009</v>
      </c>
      <c r="E16" s="39" t="s">
        <v>61</v>
      </c>
      <c r="F16" s="214" t="s">
        <v>62</v>
      </c>
      <c r="G16" s="212" t="s">
        <v>63</v>
      </c>
      <c r="H16" s="212" t="s">
        <v>53</v>
      </c>
      <c r="I16" s="39" t="str">
        <f>VLOOKUP(G16,Příjmení!$A$1:$B$997,2,FALSE)</f>
        <v>Miklavcic,</v>
      </c>
      <c r="J16" s="39" t="str">
        <f>VLOOKUP(H16,Jména!$A$1:$B$926,2,FALSE)</f>
        <v>Anně</v>
      </c>
      <c r="K16" s="41" t="str">
        <f>VLOOKUP(A16,Popis!$B$6:$C$15,2,FALSE)</f>
        <v>1. kategorie - naděje nejmladší A, ročník 2009 a ml.</v>
      </c>
    </row>
    <row r="17" spans="1:11" x14ac:dyDescent="0.25">
      <c r="A17" s="38">
        <v>1</v>
      </c>
      <c r="B17" s="38">
        <v>23</v>
      </c>
      <c r="C17" s="215" t="s">
        <v>64</v>
      </c>
      <c r="D17" s="38">
        <v>2009</v>
      </c>
      <c r="E17" s="41" t="s">
        <v>65</v>
      </c>
      <c r="F17" s="214" t="s">
        <v>18</v>
      </c>
      <c r="G17" s="212" t="s">
        <v>66</v>
      </c>
      <c r="H17" s="212" t="s">
        <v>67</v>
      </c>
      <c r="I17" s="39" t="str">
        <f>VLOOKUP(G17,Příjmení!$A$1:$B$997,2,FALSE)</f>
        <v>Melnykové</v>
      </c>
      <c r="J17" s="39" t="str">
        <f>VLOOKUP(H17,Jména!$A$1:$B$926,2,FALSE)</f>
        <v>Anastasiyi</v>
      </c>
      <c r="K17" s="41" t="str">
        <f>VLOOKUP(A17,Popis!$B$6:$C$15,2,FALSE)</f>
        <v>1. kategorie - naděje nejmladší A, ročník 2009 a ml.</v>
      </c>
    </row>
    <row r="18" spans="1:11" x14ac:dyDescent="0.25">
      <c r="A18" s="38">
        <v>2</v>
      </c>
      <c r="B18" s="38">
        <v>1</v>
      </c>
      <c r="C18" s="39" t="s">
        <v>68</v>
      </c>
      <c r="D18" s="38">
        <v>2008</v>
      </c>
      <c r="E18" s="39" t="s">
        <v>44</v>
      </c>
      <c r="F18" s="214" t="s">
        <v>18</v>
      </c>
      <c r="G18" s="212" t="s">
        <v>69</v>
      </c>
      <c r="H18" s="212" t="s">
        <v>70</v>
      </c>
      <c r="I18" s="39" t="str">
        <f>VLOOKUP(G18,Příjmení!$A$1:$B$997,2,FALSE)</f>
        <v>Kořánové</v>
      </c>
      <c r="J18" s="39" t="str">
        <f>VLOOKUP(H18,Jména!$A$1:$B$926,2,FALSE)</f>
        <v>Karolíně</v>
      </c>
      <c r="K18" s="41" t="str">
        <f>VLOOKUP(A18,Popis!$B$6:$C$15,2,FALSE)</f>
        <v>2. kategorie - naděje nejmladší B, ročník 2008 a ml.</v>
      </c>
    </row>
    <row r="19" spans="1:11" x14ac:dyDescent="0.25">
      <c r="A19" s="38">
        <v>2</v>
      </c>
      <c r="B19" s="38">
        <v>2</v>
      </c>
      <c r="C19" s="39" t="s">
        <v>71</v>
      </c>
      <c r="D19" s="38">
        <v>2008</v>
      </c>
      <c r="E19" s="39" t="s">
        <v>30</v>
      </c>
      <c r="F19" s="39" t="s">
        <v>13</v>
      </c>
      <c r="G19" s="212" t="s">
        <v>72</v>
      </c>
      <c r="H19" s="212" t="s">
        <v>73</v>
      </c>
      <c r="I19" s="39" t="str">
        <f>VLOOKUP(G19,Příjmení!$A$1:$B$997,2,FALSE)</f>
        <v>Tomaczek</v>
      </c>
      <c r="J19" s="39" t="str">
        <f>VLOOKUP(H19,Jména!$A$1:$B$926,2,FALSE)</f>
        <v>Nadja</v>
      </c>
      <c r="K19" s="41" t="str">
        <f>VLOOKUP(A19,Popis!$B$6:$C$15,2,FALSE)</f>
        <v>2. kategorie - naděje nejmladší B, ročník 2008 a ml.</v>
      </c>
    </row>
    <row r="20" spans="1:11" x14ac:dyDescent="0.25">
      <c r="A20" s="38">
        <v>2</v>
      </c>
      <c r="B20" s="38">
        <v>3</v>
      </c>
      <c r="C20" s="39" t="s">
        <v>74</v>
      </c>
      <c r="D20" s="38">
        <v>2008</v>
      </c>
      <c r="E20" s="41" t="s">
        <v>37</v>
      </c>
      <c r="F20" s="214" t="s">
        <v>18</v>
      </c>
      <c r="G20" s="212" t="s">
        <v>75</v>
      </c>
      <c r="H20" s="212" t="s">
        <v>76</v>
      </c>
      <c r="I20" s="39" t="str">
        <f>VLOOKUP(G20,Příjmení!$A$1:$B$997,2,FALSE)</f>
        <v>Lukešové</v>
      </c>
      <c r="J20" s="39" t="str">
        <f>VLOOKUP(H20,Jména!$A$1:$B$926,2,FALSE)</f>
        <v>Julii</v>
      </c>
      <c r="K20" s="41" t="str">
        <f>VLOOKUP(A20,Popis!$B$6:$C$15,2,FALSE)</f>
        <v>2. kategorie - naděje nejmladší B, ročník 2008 a ml.</v>
      </c>
    </row>
    <row r="21" spans="1:11" x14ac:dyDescent="0.25">
      <c r="A21" s="38">
        <v>2</v>
      </c>
      <c r="B21" s="38">
        <v>4</v>
      </c>
      <c r="C21" s="39" t="s">
        <v>77</v>
      </c>
      <c r="D21" s="38">
        <v>2008</v>
      </c>
      <c r="E21" s="39" t="s">
        <v>65</v>
      </c>
      <c r="F21" s="214" t="s">
        <v>18</v>
      </c>
      <c r="G21" s="212" t="s">
        <v>78</v>
      </c>
      <c r="H21" s="212" t="s">
        <v>79</v>
      </c>
      <c r="I21" s="39" t="str">
        <f>VLOOKUP(G21,Příjmení!$A$1:$B$997,2,FALSE)</f>
        <v>Kurpiers</v>
      </c>
      <c r="J21" s="39" t="str">
        <f>VLOOKUP(H21,Jména!$A$1:$B$926,2,FALSE)</f>
        <v>Francesce</v>
      </c>
      <c r="K21" s="41" t="str">
        <f>VLOOKUP(A21,Popis!$B$6:$C$15,2,FALSE)</f>
        <v>2. kategorie - naděje nejmladší B, ročník 2008 a ml.</v>
      </c>
    </row>
    <row r="22" spans="1:11" x14ac:dyDescent="0.25">
      <c r="A22" s="38">
        <v>2</v>
      </c>
      <c r="B22" s="38">
        <v>5</v>
      </c>
      <c r="C22" s="39" t="s">
        <v>80</v>
      </c>
      <c r="D22" s="38">
        <v>2008</v>
      </c>
      <c r="E22" s="39" t="s">
        <v>51</v>
      </c>
      <c r="F22" s="39" t="s">
        <v>18</v>
      </c>
      <c r="G22" s="212" t="s">
        <v>81</v>
      </c>
      <c r="H22" s="212" t="s">
        <v>76</v>
      </c>
      <c r="I22" s="39" t="str">
        <f>VLOOKUP(G22,Příjmení!$A$1:$B$997,2,FALSE)</f>
        <v>Vršanové</v>
      </c>
      <c r="J22" s="39" t="str">
        <f>VLOOKUP(H22,Jména!$A$1:$B$926,2,FALSE)</f>
        <v>Julii</v>
      </c>
      <c r="K22" s="41" t="str">
        <f>VLOOKUP(A22,Popis!$B$6:$C$15,2,FALSE)</f>
        <v>2. kategorie - naděje nejmladší B, ročník 2008 a ml.</v>
      </c>
    </row>
    <row r="23" spans="1:11" x14ac:dyDescent="0.25">
      <c r="A23" s="38">
        <v>2</v>
      </c>
      <c r="B23" s="38">
        <v>6</v>
      </c>
      <c r="C23" s="39" t="s">
        <v>82</v>
      </c>
      <c r="D23" s="38">
        <v>2008</v>
      </c>
      <c r="E23" s="39" t="s">
        <v>22</v>
      </c>
      <c r="F23" s="39" t="s">
        <v>18</v>
      </c>
      <c r="G23" s="212" t="s">
        <v>83</v>
      </c>
      <c r="H23" s="212" t="s">
        <v>20</v>
      </c>
      <c r="I23" s="39" t="str">
        <f>VLOOKUP(G23,Příjmení!$A$1:$B$997,2,FALSE)</f>
        <v>Procházkové</v>
      </c>
      <c r="J23" s="39" t="str">
        <f>VLOOKUP(H23,Jména!$A$1:$B$926,2,FALSE)</f>
        <v>Kristině</v>
      </c>
      <c r="K23" s="41" t="str">
        <f>VLOOKUP(A23,Popis!$B$6:$C$15,2,FALSE)</f>
        <v>2. kategorie - naděje nejmladší B, ročník 2008 a ml.</v>
      </c>
    </row>
    <row r="24" spans="1:11" x14ac:dyDescent="0.25">
      <c r="A24" s="38">
        <v>2</v>
      </c>
      <c r="B24" s="38">
        <v>7</v>
      </c>
      <c r="C24" s="39" t="s">
        <v>84</v>
      </c>
      <c r="D24" s="38">
        <v>2008</v>
      </c>
      <c r="E24" s="39" t="s">
        <v>85</v>
      </c>
      <c r="F24" s="214" t="s">
        <v>18</v>
      </c>
      <c r="G24" s="212" t="s">
        <v>86</v>
      </c>
      <c r="H24" s="212" t="s">
        <v>87</v>
      </c>
      <c r="I24" s="39" t="str">
        <f>VLOOKUP(G24,Příjmení!$A$1:$B$997,2,FALSE)</f>
        <v>Fotevové</v>
      </c>
      <c r="J24" s="39" t="str">
        <f>VLOOKUP(H24,Jména!$A$1:$B$926,2,FALSE)</f>
        <v>Valerii</v>
      </c>
      <c r="K24" s="41" t="str">
        <f>VLOOKUP(A24,Popis!$B$6:$C$15,2,FALSE)</f>
        <v>2. kategorie - naděje nejmladší B, ročník 2008 a ml.</v>
      </c>
    </row>
    <row r="25" spans="1:11" x14ac:dyDescent="0.25">
      <c r="A25" s="38">
        <v>2</v>
      </c>
      <c r="B25" s="38">
        <v>8</v>
      </c>
      <c r="C25" s="39" t="s">
        <v>88</v>
      </c>
      <c r="D25" s="38">
        <v>2008</v>
      </c>
      <c r="E25" s="39" t="s">
        <v>12</v>
      </c>
      <c r="F25" s="39" t="s">
        <v>13</v>
      </c>
      <c r="G25" s="212" t="s">
        <v>89</v>
      </c>
      <c r="H25" s="212" t="s">
        <v>15</v>
      </c>
      <c r="I25" s="39" t="str">
        <f>VLOOKUP(G25,Příjmení!$A$1:$B$997,2,FALSE)</f>
        <v>Dajda</v>
      </c>
      <c r="J25" s="39" t="str">
        <f>VLOOKUP(H25,Jména!$A$1:$B$926,2,FALSE)</f>
        <v>Julia</v>
      </c>
      <c r="K25" s="41" t="str">
        <f>VLOOKUP(A25,Popis!$B$6:$C$15,2,FALSE)</f>
        <v>2. kategorie - naděje nejmladší B, ročník 2008 a ml.</v>
      </c>
    </row>
    <row r="26" spans="1:11" x14ac:dyDescent="0.25">
      <c r="A26" s="38">
        <v>2</v>
      </c>
      <c r="B26" s="38">
        <v>10</v>
      </c>
      <c r="C26" s="39" t="s">
        <v>90</v>
      </c>
      <c r="D26" s="38">
        <v>2008</v>
      </c>
      <c r="E26" s="41" t="s">
        <v>37</v>
      </c>
      <c r="F26" s="214" t="s">
        <v>18</v>
      </c>
      <c r="G26" s="212" t="s">
        <v>91</v>
      </c>
      <c r="H26" s="212" t="s">
        <v>92</v>
      </c>
      <c r="I26" s="39" t="str">
        <f>VLOOKUP(G26,Příjmení!$A$1:$B$997,2,FALSE)</f>
        <v>Gomolové</v>
      </c>
      <c r="J26" s="39" t="str">
        <f>VLOOKUP(H26,Jména!$A$1:$B$926,2,FALSE)</f>
        <v>Alexandře</v>
      </c>
      <c r="K26" s="41" t="str">
        <f>VLOOKUP(A26,Popis!$B$6:$C$15,2,FALSE)</f>
        <v>2. kategorie - naděje nejmladší B, ročník 2008 a ml.</v>
      </c>
    </row>
    <row r="27" spans="1:11" x14ac:dyDescent="0.25">
      <c r="A27" s="38">
        <v>2</v>
      </c>
      <c r="B27" s="38">
        <v>11</v>
      </c>
      <c r="C27" s="39" t="s">
        <v>93</v>
      </c>
      <c r="D27" s="38">
        <v>2008</v>
      </c>
      <c r="E27" s="39" t="s">
        <v>51</v>
      </c>
      <c r="F27" s="39" t="s">
        <v>18</v>
      </c>
      <c r="G27" s="212" t="s">
        <v>94</v>
      </c>
      <c r="H27" s="212" t="s">
        <v>95</v>
      </c>
      <c r="I27" s="39" t="str">
        <f>VLOOKUP(G27,Příjmení!$A$1:$B$997,2,FALSE)</f>
        <v>Vaiglové</v>
      </c>
      <c r="J27" s="39" t="str">
        <f>VLOOKUP(H27,Jména!$A$1:$B$926,2,FALSE)</f>
        <v>Viktori</v>
      </c>
      <c r="K27" s="41" t="str">
        <f>VLOOKUP(A27,Popis!$B$6:$C$15,2,FALSE)</f>
        <v>2. kategorie - naděje nejmladší B, ročník 2008 a ml.</v>
      </c>
    </row>
    <row r="28" spans="1:11" x14ac:dyDescent="0.25">
      <c r="A28" s="38">
        <v>2</v>
      </c>
      <c r="B28" s="38">
        <v>12</v>
      </c>
      <c r="C28" s="39" t="s">
        <v>96</v>
      </c>
      <c r="D28" s="38">
        <v>2008</v>
      </c>
      <c r="E28" s="39" t="s">
        <v>22</v>
      </c>
      <c r="F28" s="39" t="s">
        <v>18</v>
      </c>
      <c r="G28" s="212" t="s">
        <v>97</v>
      </c>
      <c r="H28" s="212" t="s">
        <v>98</v>
      </c>
      <c r="I28" s="39" t="str">
        <f>VLOOKUP(G28,Příjmení!$A$1:$B$997,2,FALSE)</f>
        <v>Králové</v>
      </c>
      <c r="J28" s="39" t="str">
        <f>VLOOKUP(H28,Jména!$A$1:$B$926,2,FALSE)</f>
        <v>Karin</v>
      </c>
      <c r="K28" s="41" t="str">
        <f>VLOOKUP(A28,Popis!$B$6:$C$15,2,FALSE)</f>
        <v>2. kategorie - naděje nejmladší B, ročník 2008 a ml.</v>
      </c>
    </row>
    <row r="29" spans="1:11" x14ac:dyDescent="0.25">
      <c r="A29" s="38">
        <v>2</v>
      </c>
      <c r="B29" s="38">
        <v>13</v>
      </c>
      <c r="C29" s="39" t="s">
        <v>99</v>
      </c>
      <c r="D29" s="38">
        <v>2008</v>
      </c>
      <c r="E29" s="41" t="s">
        <v>100</v>
      </c>
      <c r="F29" s="214" t="s">
        <v>18</v>
      </c>
      <c r="G29" s="212" t="s">
        <v>101</v>
      </c>
      <c r="H29" s="212" t="s">
        <v>102</v>
      </c>
      <c r="I29" s="39" t="str">
        <f>VLOOKUP(G29,Příjmení!$A$1:$B$997,2,FALSE)</f>
        <v>Williamson</v>
      </c>
      <c r="J29" s="39" t="str">
        <f>VLOOKUP(H29,Jména!$A$1:$B$926,2,FALSE)</f>
        <v>Holly</v>
      </c>
      <c r="K29" s="41" t="str">
        <f>VLOOKUP(A29,Popis!$B$6:$C$15,2,FALSE)</f>
        <v>2. kategorie - naděje nejmladší B, ročník 2008 a ml.</v>
      </c>
    </row>
    <row r="30" spans="1:11" x14ac:dyDescent="0.25">
      <c r="A30" s="38">
        <v>2</v>
      </c>
      <c r="B30" s="38">
        <v>15</v>
      </c>
      <c r="C30" s="39" t="s">
        <v>103</v>
      </c>
      <c r="D30" s="38">
        <v>2008</v>
      </c>
      <c r="E30" s="39" t="s">
        <v>65</v>
      </c>
      <c r="F30" s="214" t="s">
        <v>18</v>
      </c>
      <c r="G30" s="212" t="s">
        <v>104</v>
      </c>
      <c r="H30" s="212" t="s">
        <v>105</v>
      </c>
      <c r="I30" s="39" t="str">
        <f>VLOOKUP(G30,Příjmení!$A$1:$B$997,2,FALSE)</f>
        <v>Wolfové</v>
      </c>
      <c r="J30" s="39" t="str">
        <f>VLOOKUP(H30,Jména!$A$1:$B$926,2,FALSE)</f>
        <v>Lauře</v>
      </c>
      <c r="K30" s="41" t="str">
        <f>VLOOKUP(A30,Popis!$B$6:$C$15,2,FALSE)</f>
        <v>2. kategorie - naděje nejmladší B, ročník 2008 a ml.</v>
      </c>
    </row>
    <row r="31" spans="1:11" x14ac:dyDescent="0.25">
      <c r="A31" s="38">
        <v>2</v>
      </c>
      <c r="B31" s="38">
        <v>16</v>
      </c>
      <c r="C31" s="39" t="s">
        <v>106</v>
      </c>
      <c r="D31" s="38">
        <v>2008</v>
      </c>
      <c r="E31" s="39" t="s">
        <v>107</v>
      </c>
      <c r="F31" s="39" t="s">
        <v>13</v>
      </c>
      <c r="G31" s="212" t="s">
        <v>108</v>
      </c>
      <c r="H31" s="212" t="s">
        <v>109</v>
      </c>
      <c r="I31" s="39" t="str">
        <f>VLOOKUP(G31,Příjmení!$A$1:$B$997,2,FALSE)</f>
        <v>Wolnik</v>
      </c>
      <c r="J31" s="39" t="str">
        <f>VLOOKUP(H31,Jména!$A$1:$B$926,2,FALSE)</f>
        <v>Emilia</v>
      </c>
      <c r="K31" s="41" t="str">
        <f>VLOOKUP(A31,Popis!$B$6:$C$15,2,FALSE)</f>
        <v>2. kategorie - naděje nejmladší B, ročník 2008 a ml.</v>
      </c>
    </row>
    <row r="32" spans="1:11" x14ac:dyDescent="0.25">
      <c r="A32" s="38">
        <v>2</v>
      </c>
      <c r="B32" s="38">
        <v>17</v>
      </c>
      <c r="C32" s="39" t="s">
        <v>110</v>
      </c>
      <c r="D32" s="38">
        <v>2008</v>
      </c>
      <c r="E32" s="39" t="s">
        <v>22</v>
      </c>
      <c r="F32" s="39" t="s">
        <v>18</v>
      </c>
      <c r="G32" s="212" t="s">
        <v>111</v>
      </c>
      <c r="H32" s="212" t="s">
        <v>112</v>
      </c>
      <c r="I32" s="39" t="str">
        <f>VLOOKUP(G32,Příjmení!$A$1:$B$997,2,FALSE)</f>
        <v>Blažkové</v>
      </c>
      <c r="J32" s="39" t="str">
        <f>VLOOKUP(H32,Jména!$A$1:$B$926,2,FALSE)</f>
        <v>Nikole</v>
      </c>
      <c r="K32" s="41" t="str">
        <f>VLOOKUP(A32,Popis!$B$6:$C$15,2,FALSE)</f>
        <v>2. kategorie - naděje nejmladší B, ročník 2008 a ml.</v>
      </c>
    </row>
    <row r="33" spans="1:11" x14ac:dyDescent="0.25">
      <c r="A33" s="38">
        <v>2</v>
      </c>
      <c r="B33" s="38">
        <v>18</v>
      </c>
      <c r="C33" s="39" t="s">
        <v>113</v>
      </c>
      <c r="D33" s="38">
        <v>2008</v>
      </c>
      <c r="E33" s="39" t="s">
        <v>114</v>
      </c>
      <c r="F33" s="214" t="s">
        <v>18</v>
      </c>
      <c r="G33" s="212" t="s">
        <v>115</v>
      </c>
      <c r="H33" s="212" t="s">
        <v>116</v>
      </c>
      <c r="I33" s="39" t="str">
        <f>VLOOKUP(G33,Příjmení!$A$1:$B$997,2,FALSE)</f>
        <v>Štěpánkové</v>
      </c>
      <c r="J33" s="39" t="str">
        <f>VLOOKUP(H33,Jména!$A$1:$B$926,2,FALSE)</f>
        <v>Anetě</v>
      </c>
      <c r="K33" s="41" t="str">
        <f>VLOOKUP(A33,Popis!$B$6:$C$15,2,FALSE)</f>
        <v>2. kategorie - naděje nejmladší B, ročník 2008 a ml.</v>
      </c>
    </row>
    <row r="34" spans="1:11" x14ac:dyDescent="0.25">
      <c r="A34" s="38">
        <v>2</v>
      </c>
      <c r="B34" s="38">
        <v>19</v>
      </c>
      <c r="C34" s="39" t="s">
        <v>117</v>
      </c>
      <c r="D34" s="38">
        <v>2008</v>
      </c>
      <c r="E34" s="39" t="s">
        <v>118</v>
      </c>
      <c r="F34" s="39" t="s">
        <v>13</v>
      </c>
      <c r="G34" s="212" t="s">
        <v>119</v>
      </c>
      <c r="H34" s="212" t="s">
        <v>120</v>
      </c>
      <c r="I34" s="39" t="str">
        <f>VLOOKUP(G34,Příjmení!$A$1:$B$997,2,FALSE)</f>
        <v>Weglowska</v>
      </c>
      <c r="J34" s="39" t="str">
        <f>VLOOKUP(H34,Jména!$A$1:$B$926,2,FALSE)</f>
        <v>Maja</v>
      </c>
      <c r="K34" s="41" t="str">
        <f>VLOOKUP(A34,Popis!$B$6:$C$15,2,FALSE)</f>
        <v>2. kategorie - naděje nejmladší B, ročník 2008 a ml.</v>
      </c>
    </row>
    <row r="35" spans="1:11" x14ac:dyDescent="0.25">
      <c r="A35" s="38">
        <v>2</v>
      </c>
      <c r="B35" s="38">
        <v>20</v>
      </c>
      <c r="C35" s="39" t="s">
        <v>121</v>
      </c>
      <c r="D35" s="38">
        <v>2008</v>
      </c>
      <c r="E35" s="39" t="s">
        <v>51</v>
      </c>
      <c r="F35" s="39" t="s">
        <v>18</v>
      </c>
      <c r="G35" s="212" t="s">
        <v>122</v>
      </c>
      <c r="H35" s="212" t="s">
        <v>123</v>
      </c>
      <c r="I35" s="39" t="str">
        <f>VLOOKUP(G35,Příjmení!$A$1:$B$997,2,FALSE)</f>
        <v>Spillerové</v>
      </c>
      <c r="J35" s="39" t="str">
        <f>VLOOKUP(H35,Jména!$A$1:$B$926,2,FALSE)</f>
        <v>Dominice</v>
      </c>
      <c r="K35" s="41" t="str">
        <f>VLOOKUP(A35,Popis!$B$6:$C$15,2,FALSE)</f>
        <v>2. kategorie - naděje nejmladší B, ročník 2008 a ml.</v>
      </c>
    </row>
    <row r="36" spans="1:11" x14ac:dyDescent="0.25">
      <c r="A36" s="38">
        <v>2</v>
      </c>
      <c r="B36" s="38">
        <v>21</v>
      </c>
      <c r="C36" s="39" t="s">
        <v>124</v>
      </c>
      <c r="D36" s="38">
        <v>2008</v>
      </c>
      <c r="E36" s="39" t="s">
        <v>44</v>
      </c>
      <c r="F36" s="214" t="s">
        <v>18</v>
      </c>
      <c r="G36" s="212" t="s">
        <v>125</v>
      </c>
      <c r="H36" s="212" t="s">
        <v>126</v>
      </c>
      <c r="I36" s="39" t="str">
        <f>VLOOKUP(G36,Příjmení!$A$1:$B$997,2,FALSE)</f>
        <v>Vilčkové</v>
      </c>
      <c r="J36" s="39" t="str">
        <f>VLOOKUP(H36,Jména!$A$1:$B$926,2,FALSE)</f>
        <v>Barboře</v>
      </c>
      <c r="K36" s="41" t="str">
        <f>VLOOKUP(A36,Popis!$B$6:$C$15,2,FALSE)</f>
        <v>2. kategorie - naděje nejmladší B, ročník 2008 a ml.</v>
      </c>
    </row>
    <row r="37" spans="1:11" x14ac:dyDescent="0.25">
      <c r="A37" s="38">
        <v>2</v>
      </c>
      <c r="B37" s="38">
        <v>22</v>
      </c>
      <c r="C37" s="39" t="s">
        <v>127</v>
      </c>
      <c r="D37" s="38">
        <v>2008</v>
      </c>
      <c r="E37" s="39" t="s">
        <v>22</v>
      </c>
      <c r="F37" s="39" t="s">
        <v>18</v>
      </c>
      <c r="G37" s="212" t="s">
        <v>128</v>
      </c>
      <c r="H37" s="212" t="s">
        <v>116</v>
      </c>
      <c r="I37" s="39" t="str">
        <f>VLOOKUP(G37,Příjmení!$A$1:$B$997,2,FALSE)</f>
        <v>Šimákové</v>
      </c>
      <c r="J37" s="39" t="str">
        <f>VLOOKUP(H37,Jména!$A$1:$B$926,2,FALSE)</f>
        <v>Anetě</v>
      </c>
      <c r="K37" s="41" t="str">
        <f>VLOOKUP(A37,Popis!$B$6:$C$15,2,FALSE)</f>
        <v>2. kategorie - naděje nejmladší B, ročník 2008 a ml.</v>
      </c>
    </row>
    <row r="38" spans="1:11" x14ac:dyDescent="0.25">
      <c r="A38" s="38">
        <v>2</v>
      </c>
      <c r="B38" s="38">
        <v>23</v>
      </c>
      <c r="C38" s="39" t="s">
        <v>129</v>
      </c>
      <c r="D38" s="38">
        <v>2008</v>
      </c>
      <c r="E38" s="39" t="s">
        <v>65</v>
      </c>
      <c r="F38" s="39" t="s">
        <v>18</v>
      </c>
      <c r="G38" s="212" t="s">
        <v>130</v>
      </c>
      <c r="H38" s="212" t="s">
        <v>67</v>
      </c>
      <c r="I38" s="39" t="str">
        <f>VLOOKUP(G38,Příjmení!$A$1:$B$997,2,FALSE)</f>
        <v>Selyské</v>
      </c>
      <c r="J38" s="39" t="str">
        <f>VLOOKUP(H38,Jména!$A$1:$B$926,2,FALSE)</f>
        <v>Anastasiyi</v>
      </c>
      <c r="K38" s="41" t="str">
        <f>VLOOKUP(A38,Popis!$B$6:$C$15,2,FALSE)</f>
        <v>2. kategorie - naděje nejmladší B, ročník 2008 a ml.</v>
      </c>
    </row>
    <row r="39" spans="1:11" x14ac:dyDescent="0.25">
      <c r="A39" s="38" t="s">
        <v>131</v>
      </c>
      <c r="B39" s="38">
        <v>1</v>
      </c>
      <c r="C39" s="39" t="s">
        <v>132</v>
      </c>
      <c r="D39" s="38">
        <v>2007</v>
      </c>
      <c r="E39" s="39" t="s">
        <v>133</v>
      </c>
      <c r="F39" s="39" t="s">
        <v>18</v>
      </c>
      <c r="G39" s="41" t="s">
        <v>134</v>
      </c>
      <c r="H39" s="39" t="s">
        <v>49</v>
      </c>
      <c r="I39" s="39" t="str">
        <f>VLOOKUP(G39,Příjmení!$A$1:$B$997,2,FALSE)</f>
        <v>Sůvové</v>
      </c>
      <c r="J39" s="39" t="str">
        <f>VLOOKUP(H39,Jména!$A$1:$B$926,2,FALSE)</f>
        <v>Sofie</v>
      </c>
      <c r="K39" s="41" t="str">
        <f>VLOOKUP(A39,Popis!$B$6:$C$15,2,FALSE)</f>
        <v>3A kategorie - naděje mladší, ročník 2007</v>
      </c>
    </row>
    <row r="40" spans="1:11" x14ac:dyDescent="0.25">
      <c r="A40" s="38" t="s">
        <v>131</v>
      </c>
      <c r="B40" s="38">
        <v>2</v>
      </c>
      <c r="C40" s="39" t="s">
        <v>135</v>
      </c>
      <c r="D40" s="38">
        <v>2007</v>
      </c>
      <c r="E40" s="39" t="s">
        <v>136</v>
      </c>
      <c r="F40" s="214" t="s">
        <v>18</v>
      </c>
      <c r="G40" s="41" t="s">
        <v>137</v>
      </c>
      <c r="H40" s="39" t="s">
        <v>138</v>
      </c>
      <c r="I40" s="39" t="str">
        <f>VLOOKUP(G40,Příjmení!$A$1:$B$997,2,FALSE)</f>
        <v>Gregorové</v>
      </c>
      <c r="J40" s="39" t="str">
        <f>VLOOKUP(H40,Jména!$A$1:$B$926,2,FALSE)</f>
        <v>Adéle</v>
      </c>
      <c r="K40" s="41" t="str">
        <f>VLOOKUP(A40,Popis!$B$6:$C$15,2,FALSE)</f>
        <v>3A kategorie - naděje mladší, ročník 2007</v>
      </c>
    </row>
    <row r="41" spans="1:11" x14ac:dyDescent="0.25">
      <c r="A41" s="38" t="s">
        <v>131</v>
      </c>
      <c r="B41" s="38">
        <v>3</v>
      </c>
      <c r="C41" s="39" t="s">
        <v>139</v>
      </c>
      <c r="D41" s="38">
        <v>2007</v>
      </c>
      <c r="E41" s="39" t="s">
        <v>44</v>
      </c>
      <c r="F41" s="214" t="s">
        <v>18</v>
      </c>
      <c r="G41" s="41" t="s">
        <v>140</v>
      </c>
      <c r="H41" s="39" t="s">
        <v>141</v>
      </c>
      <c r="I41" s="39" t="str">
        <f>VLOOKUP(G41,Příjmení!$A$1:$B$997,2,FALSE)</f>
        <v>Lochschmidtové</v>
      </c>
      <c r="J41" s="39" t="str">
        <f>VLOOKUP(H41,Jména!$A$1:$B$926,2,FALSE)</f>
        <v>Ajše</v>
      </c>
      <c r="K41" s="41" t="str">
        <f>VLOOKUP(A41,Popis!$B$6:$C$15,2,FALSE)</f>
        <v>3A kategorie - naděje mladší, ročník 2007</v>
      </c>
    </row>
    <row r="42" spans="1:11" x14ac:dyDescent="0.25">
      <c r="A42" s="38" t="s">
        <v>131</v>
      </c>
      <c r="B42" s="38">
        <v>4</v>
      </c>
      <c r="C42" s="39" t="s">
        <v>142</v>
      </c>
      <c r="D42" s="38">
        <v>2007</v>
      </c>
      <c r="E42" s="39" t="s">
        <v>143</v>
      </c>
      <c r="F42" s="39" t="s">
        <v>13</v>
      </c>
      <c r="G42" s="41" t="s">
        <v>144</v>
      </c>
      <c r="H42" s="39" t="s">
        <v>145</v>
      </c>
      <c r="I42" s="39" t="str">
        <f>VLOOKUP(G42,Příjmení!$A$1:$B$997,2,FALSE)</f>
        <v>Opatrné</v>
      </c>
      <c r="J42" s="39" t="str">
        <f>VLOOKUP(H42,Jména!$A$1:$B$926,2,FALSE)</f>
        <v>Ester</v>
      </c>
      <c r="K42" s="41" t="str">
        <f>VLOOKUP(A42,Popis!$B$6:$C$15,2,FALSE)</f>
        <v>3A kategorie - naděje mladší, ročník 2007</v>
      </c>
    </row>
    <row r="43" spans="1:11" x14ac:dyDescent="0.25">
      <c r="A43" s="38" t="s">
        <v>131</v>
      </c>
      <c r="B43" s="38">
        <v>5</v>
      </c>
      <c r="C43" s="39" t="s">
        <v>146</v>
      </c>
      <c r="D43" s="38">
        <v>2007</v>
      </c>
      <c r="E43" s="39" t="s">
        <v>65</v>
      </c>
      <c r="F43" s="214" t="s">
        <v>18</v>
      </c>
      <c r="G43" s="41" t="s">
        <v>147</v>
      </c>
      <c r="H43" s="39" t="s">
        <v>92</v>
      </c>
      <c r="I43" s="39" t="str">
        <f>VLOOKUP(G43,Příjmení!$A$1:$B$997,2,FALSE)</f>
        <v>Judickaja</v>
      </c>
      <c r="J43" s="39" t="str">
        <f>VLOOKUP(H43,Jména!$A$1:$B$926,2,FALSE)</f>
        <v>Alexandře</v>
      </c>
      <c r="K43" s="41" t="str">
        <f>VLOOKUP(A43,Popis!$B$6:$C$15,2,FALSE)</f>
        <v>3A kategorie - naděje mladší, ročník 2007</v>
      </c>
    </row>
    <row r="44" spans="1:11" x14ac:dyDescent="0.25">
      <c r="A44" s="38" t="s">
        <v>131</v>
      </c>
      <c r="B44" s="38">
        <v>6</v>
      </c>
      <c r="C44" s="39" t="s">
        <v>148</v>
      </c>
      <c r="D44" s="38">
        <v>2007</v>
      </c>
      <c r="E44" s="39" t="s">
        <v>143</v>
      </c>
      <c r="F44" s="214" t="s">
        <v>13</v>
      </c>
      <c r="G44" s="41" t="s">
        <v>149</v>
      </c>
      <c r="H44" s="39" t="s">
        <v>120</v>
      </c>
      <c r="I44" s="39" t="str">
        <f>VLOOKUP(G44,Příjmení!$A$1:$B$997,2,FALSE)</f>
        <v>Orlewicz</v>
      </c>
      <c r="J44" s="39" t="str">
        <f>VLOOKUP(H44,Jména!$A$1:$B$926,2,FALSE)</f>
        <v>Maja</v>
      </c>
      <c r="K44" s="41" t="str">
        <f>VLOOKUP(A44,Popis!$B$6:$C$15,2,FALSE)</f>
        <v>3A kategorie - naděje mladší, ročník 2007</v>
      </c>
    </row>
    <row r="45" spans="1:11" x14ac:dyDescent="0.25">
      <c r="A45" s="38" t="s">
        <v>131</v>
      </c>
      <c r="B45" s="38">
        <v>7</v>
      </c>
      <c r="C45" s="39" t="s">
        <v>150</v>
      </c>
      <c r="D45" s="38">
        <v>2007</v>
      </c>
      <c r="E45" s="39" t="s">
        <v>151</v>
      </c>
      <c r="F45" s="39" t="s">
        <v>18</v>
      </c>
      <c r="G45" s="41" t="s">
        <v>152</v>
      </c>
      <c r="H45" s="39" t="s">
        <v>153</v>
      </c>
      <c r="I45" s="39" t="str">
        <f>VLOOKUP(G45,Příjmení!$A$1:$B$997,2,FALSE)</f>
        <v>Dominové</v>
      </c>
      <c r="J45" s="39" t="str">
        <f>VLOOKUP(H45,Jména!$A$1:$B$926,2,FALSE)</f>
        <v>Anice</v>
      </c>
      <c r="K45" s="41" t="str">
        <f>VLOOKUP(A45,Popis!$B$6:$C$15,2,FALSE)</f>
        <v>3A kategorie - naděje mladší, ročník 2007</v>
      </c>
    </row>
    <row r="46" spans="1:11" x14ac:dyDescent="0.25">
      <c r="A46" s="38" t="s">
        <v>131</v>
      </c>
      <c r="B46" s="38">
        <v>8</v>
      </c>
      <c r="C46" s="39" t="s">
        <v>154</v>
      </c>
      <c r="D46" s="38">
        <v>2007</v>
      </c>
      <c r="E46" s="39" t="s">
        <v>155</v>
      </c>
      <c r="F46" s="214" t="s">
        <v>156</v>
      </c>
      <c r="G46" s="41" t="s">
        <v>157</v>
      </c>
      <c r="H46" s="39" t="s">
        <v>158</v>
      </c>
      <c r="I46" s="39" t="str">
        <f>VLOOKUP(G46,Příjmení!$A$1:$B$997,2,FALSE)</f>
        <v>Kosanovic</v>
      </c>
      <c r="J46" s="39" t="str">
        <f>VLOOKUP(H46,Jména!$A$1:$B$926,2,FALSE)</f>
        <v>Haně</v>
      </c>
      <c r="K46" s="41" t="str">
        <f>VLOOKUP(A46,Popis!$B$6:$C$15,2,FALSE)</f>
        <v>3A kategorie - naděje mladší, ročník 2007</v>
      </c>
    </row>
    <row r="47" spans="1:11" x14ac:dyDescent="0.25">
      <c r="A47" s="38" t="s">
        <v>131</v>
      </c>
      <c r="B47" s="38">
        <v>10</v>
      </c>
      <c r="C47" s="39" t="s">
        <v>159</v>
      </c>
      <c r="D47" s="38">
        <v>2007</v>
      </c>
      <c r="E47" s="39" t="s">
        <v>160</v>
      </c>
      <c r="F47" s="214" t="s">
        <v>18</v>
      </c>
      <c r="G47" s="39" t="s">
        <v>161</v>
      </c>
      <c r="H47" s="39" t="s">
        <v>162</v>
      </c>
      <c r="I47" s="39" t="str">
        <f>VLOOKUP(G47,Příjmení!$A$1:$B$997,2,FALSE)</f>
        <v>Berchové</v>
      </c>
      <c r="J47" s="39" t="str">
        <f>VLOOKUP(H47,Jména!$A$1:$B$926,2,FALSE)</f>
        <v>Jolaně</v>
      </c>
      <c r="K47" s="41" t="str">
        <f>VLOOKUP(A47,Popis!$B$6:$C$15,2,FALSE)</f>
        <v>3A kategorie - naděje mladší, ročník 2007</v>
      </c>
    </row>
    <row r="48" spans="1:11" x14ac:dyDescent="0.25">
      <c r="A48" s="38" t="s">
        <v>131</v>
      </c>
      <c r="B48" s="38">
        <v>11</v>
      </c>
      <c r="C48" s="39" t="s">
        <v>163</v>
      </c>
      <c r="D48" s="38">
        <v>2007</v>
      </c>
      <c r="E48" s="39" t="s">
        <v>164</v>
      </c>
      <c r="F48" s="39" t="s">
        <v>18</v>
      </c>
      <c r="G48" s="39" t="s">
        <v>165</v>
      </c>
      <c r="H48" s="39" t="s">
        <v>166</v>
      </c>
      <c r="I48" s="39" t="str">
        <f>VLOOKUP(G48,Příjmení!$A$1:$B$997,2,FALSE)</f>
        <v>Večeřové</v>
      </c>
      <c r="J48" s="39" t="str">
        <f>VLOOKUP(H48,Jména!$A$1:$B$926,2,FALSE)</f>
        <v>Lindě</v>
      </c>
      <c r="K48" s="41" t="str">
        <f>VLOOKUP(A48,Popis!$B$6:$C$15,2,FALSE)</f>
        <v>3A kategorie - naděje mladší, ročník 2007</v>
      </c>
    </row>
    <row r="49" spans="1:11" x14ac:dyDescent="0.25">
      <c r="A49" s="38" t="s">
        <v>131</v>
      </c>
      <c r="B49" s="38">
        <v>12</v>
      </c>
      <c r="C49" s="39" t="s">
        <v>167</v>
      </c>
      <c r="D49" s="38">
        <v>2007</v>
      </c>
      <c r="E49" s="39" t="s">
        <v>168</v>
      </c>
      <c r="F49" s="39" t="s">
        <v>18</v>
      </c>
      <c r="G49" s="39" t="s">
        <v>83</v>
      </c>
      <c r="H49" s="39" t="s">
        <v>169</v>
      </c>
      <c r="I49" s="39" t="str">
        <f>VLOOKUP(G49,Příjmení!$A$1:$B$997,2,FALSE)</f>
        <v>Procházkové</v>
      </c>
      <c r="J49" s="39" t="str">
        <f>VLOOKUP(H49,Jména!$A$1:$B$926,2,FALSE)</f>
        <v>Tereze</v>
      </c>
      <c r="K49" s="41" t="str">
        <f>VLOOKUP(A49,Popis!$B$6:$C$15,2,FALSE)</f>
        <v>3A kategorie - naděje mladší, ročník 2007</v>
      </c>
    </row>
    <row r="50" spans="1:11" x14ac:dyDescent="0.25">
      <c r="A50" s="38" t="s">
        <v>131</v>
      </c>
      <c r="B50" s="38">
        <v>13</v>
      </c>
      <c r="C50" s="39" t="s">
        <v>170</v>
      </c>
      <c r="D50" s="38">
        <v>2007</v>
      </c>
      <c r="E50" s="39" t="s">
        <v>30</v>
      </c>
      <c r="F50" s="39" t="s">
        <v>13</v>
      </c>
      <c r="G50" s="39" t="s">
        <v>171</v>
      </c>
      <c r="H50" s="39" t="s">
        <v>172</v>
      </c>
      <c r="I50" s="39" t="str">
        <f>VLOOKUP(G50,Příjmení!$A$1:$B$997,2,FALSE)</f>
        <v>Szyrszeń</v>
      </c>
      <c r="J50" s="39" t="str">
        <f>VLOOKUP(H50,Jména!$A$1:$B$926,2,FALSE)</f>
        <v>Agatě</v>
      </c>
      <c r="K50" s="41" t="str">
        <f>VLOOKUP(A50,Popis!$B$6:$C$15,2,FALSE)</f>
        <v>3A kategorie - naděje mladší, ročník 2007</v>
      </c>
    </row>
    <row r="51" spans="1:11" x14ac:dyDescent="0.25">
      <c r="A51" s="38" t="s">
        <v>131</v>
      </c>
      <c r="B51" s="38">
        <v>14</v>
      </c>
      <c r="C51" s="39" t="s">
        <v>173</v>
      </c>
      <c r="D51" s="38">
        <v>2007</v>
      </c>
      <c r="E51" s="39" t="s">
        <v>22</v>
      </c>
      <c r="F51" s="39" t="s">
        <v>18</v>
      </c>
      <c r="G51" s="39" t="s">
        <v>174</v>
      </c>
      <c r="H51" s="39" t="s">
        <v>175</v>
      </c>
      <c r="I51" s="39" t="str">
        <f>VLOOKUP(G51,Příjmení!$A$1:$B$997,2,FALSE)</f>
        <v>Petříkové</v>
      </c>
      <c r="J51" s="39" t="str">
        <f>VLOOKUP(H51,Jména!$A$1:$B$926,2,FALSE)</f>
        <v>Valentýně</v>
      </c>
      <c r="K51" s="41" t="str">
        <f>VLOOKUP(A51,Popis!$B$6:$C$15,2,FALSE)</f>
        <v>3A kategorie - naděje mladší, ročník 2007</v>
      </c>
    </row>
    <row r="52" spans="1:11" x14ac:dyDescent="0.25">
      <c r="A52" s="38" t="s">
        <v>131</v>
      </c>
      <c r="B52" s="38">
        <v>15</v>
      </c>
      <c r="C52" s="39" t="s">
        <v>176</v>
      </c>
      <c r="D52" s="38">
        <v>2007</v>
      </c>
      <c r="E52" s="39" t="s">
        <v>133</v>
      </c>
      <c r="F52" s="39" t="s">
        <v>18</v>
      </c>
      <c r="G52" s="39" t="s">
        <v>177</v>
      </c>
      <c r="H52" s="39" t="s">
        <v>53</v>
      </c>
      <c r="I52" s="39" t="str">
        <f>VLOOKUP(G52,Příjmení!$A$1:$B$997,2,FALSE)</f>
        <v>Pomahačové</v>
      </c>
      <c r="J52" s="39" t="str">
        <f>VLOOKUP(H52,Jména!$A$1:$B$926,2,FALSE)</f>
        <v>Anně</v>
      </c>
      <c r="K52" s="41" t="str">
        <f>VLOOKUP(A52,Popis!$B$6:$C$15,2,FALSE)</f>
        <v>3A kategorie - naděje mladší, ročník 2007</v>
      </c>
    </row>
    <row r="53" spans="1:11" x14ac:dyDescent="0.25">
      <c r="A53" s="38" t="s">
        <v>131</v>
      </c>
      <c r="B53" s="38">
        <v>16</v>
      </c>
      <c r="C53" s="39" t="s">
        <v>178</v>
      </c>
      <c r="D53" s="38">
        <v>2007</v>
      </c>
      <c r="E53" s="39" t="s">
        <v>179</v>
      </c>
      <c r="F53" s="39" t="s">
        <v>62</v>
      </c>
      <c r="G53" s="39" t="s">
        <v>180</v>
      </c>
      <c r="H53" s="39" t="s">
        <v>181</v>
      </c>
      <c r="I53" s="39" t="str">
        <f>VLOOKUP(G53,Příjmení!$A$1:$B$997,2,FALSE)</f>
        <v>Ganusyk</v>
      </c>
      <c r="J53" s="39" t="str">
        <f>VLOOKUP(H53,Jména!$A$1:$B$926,2,FALSE)</f>
        <v>Sofiya</v>
      </c>
      <c r="K53" s="41" t="str">
        <f>VLOOKUP(A53,Popis!$B$6:$C$15,2,FALSE)</f>
        <v>3A kategorie - naděje mladší, ročník 2007</v>
      </c>
    </row>
    <row r="54" spans="1:11" x14ac:dyDescent="0.25">
      <c r="A54" s="38" t="s">
        <v>131</v>
      </c>
      <c r="B54" s="38">
        <v>17</v>
      </c>
      <c r="C54" s="39" t="s">
        <v>182</v>
      </c>
      <c r="D54" s="38">
        <v>2007</v>
      </c>
      <c r="E54" s="39" t="s">
        <v>143</v>
      </c>
      <c r="F54" s="214" t="s">
        <v>13</v>
      </c>
      <c r="G54" s="39" t="s">
        <v>183</v>
      </c>
      <c r="H54" s="39" t="s">
        <v>158</v>
      </c>
      <c r="I54" s="39" t="str">
        <f>VLOOKUP(G54,Příjmení!$A$1:$B$997,2,FALSE)</f>
        <v>Inagaki</v>
      </c>
      <c r="J54" s="39" t="str">
        <f>VLOOKUP(H54,Jména!$A$1:$B$926,2,FALSE)</f>
        <v>Haně</v>
      </c>
      <c r="K54" s="41" t="str">
        <f>VLOOKUP(A54,Popis!$B$6:$C$15,2,FALSE)</f>
        <v>3A kategorie - naděje mladší, ročník 2007</v>
      </c>
    </row>
    <row r="55" spans="1:11" x14ac:dyDescent="0.25">
      <c r="A55" s="38" t="s">
        <v>131</v>
      </c>
      <c r="B55" s="38">
        <v>18</v>
      </c>
      <c r="C55" s="39" t="s">
        <v>184</v>
      </c>
      <c r="D55" s="38">
        <v>2007</v>
      </c>
      <c r="E55" s="39" t="s">
        <v>136</v>
      </c>
      <c r="F55" s="214" t="s">
        <v>18</v>
      </c>
      <c r="G55" s="39" t="s">
        <v>185</v>
      </c>
      <c r="H55" s="39" t="s">
        <v>53</v>
      </c>
      <c r="I55" s="39" t="str">
        <f>VLOOKUP(G55,Příjmení!$A$1:$B$997,2,FALSE)</f>
        <v>Deimové</v>
      </c>
      <c r="J55" s="39" t="str">
        <f>VLOOKUP(H55,Jména!$A$1:$B$926,2,FALSE)</f>
        <v>Anně</v>
      </c>
      <c r="K55" s="41" t="str">
        <f>VLOOKUP(A55,Popis!$B$6:$C$15,2,FALSE)</f>
        <v>3A kategorie - naděje mladší, ročník 2007</v>
      </c>
    </row>
    <row r="56" spans="1:11" x14ac:dyDescent="0.25">
      <c r="A56" s="38" t="s">
        <v>131</v>
      </c>
      <c r="B56" s="38">
        <v>19</v>
      </c>
      <c r="C56" s="39" t="s">
        <v>186</v>
      </c>
      <c r="D56" s="38">
        <v>2007</v>
      </c>
      <c r="E56" s="39" t="s">
        <v>22</v>
      </c>
      <c r="F56" s="39" t="s">
        <v>18</v>
      </c>
      <c r="G56" s="39" t="s">
        <v>128</v>
      </c>
      <c r="H56" s="39" t="s">
        <v>35</v>
      </c>
      <c r="I56" s="39" t="str">
        <f>VLOOKUP(G56,Příjmení!$A$1:$B$997,2,FALSE)</f>
        <v>Šimákové</v>
      </c>
      <c r="J56" s="39" t="str">
        <f>VLOOKUP(H56,Jména!$A$1:$B$926,2,FALSE)</f>
        <v>Veronice</v>
      </c>
      <c r="K56" s="41" t="str">
        <f>VLOOKUP(A56,Popis!$B$6:$C$15,2,FALSE)</f>
        <v>3A kategorie - naděje mladší, ročník 2007</v>
      </c>
    </row>
    <row r="57" spans="1:11" x14ac:dyDescent="0.25">
      <c r="A57" s="38" t="s">
        <v>131</v>
      </c>
      <c r="B57" s="38">
        <v>21</v>
      </c>
      <c r="C57" s="39" t="s">
        <v>187</v>
      </c>
      <c r="D57" s="38">
        <v>2007</v>
      </c>
      <c r="E57" s="39" t="s">
        <v>51</v>
      </c>
      <c r="F57" s="39" t="s">
        <v>18</v>
      </c>
      <c r="G57" s="39" t="s">
        <v>188</v>
      </c>
      <c r="H57" s="39" t="s">
        <v>92</v>
      </c>
      <c r="I57" s="39" t="str">
        <f>VLOOKUP(G57,Příjmení!$A$1:$B$997,2,FALSE)</f>
        <v>Bílkové</v>
      </c>
      <c r="J57" s="39" t="str">
        <f>VLOOKUP(H57,Jména!$A$1:$B$926,2,FALSE)</f>
        <v>Alexandře</v>
      </c>
      <c r="K57" s="41" t="str">
        <f>VLOOKUP(A57,Popis!$B$6:$C$15,2,FALSE)</f>
        <v>3A kategorie - naděje mladší, ročník 2007</v>
      </c>
    </row>
    <row r="58" spans="1:11" x14ac:dyDescent="0.25">
      <c r="A58" s="38" t="s">
        <v>131</v>
      </c>
      <c r="B58" s="38">
        <v>22</v>
      </c>
      <c r="C58" s="39" t="s">
        <v>189</v>
      </c>
      <c r="D58" s="38">
        <v>2007</v>
      </c>
      <c r="E58" s="39" t="s">
        <v>168</v>
      </c>
      <c r="F58" s="39" t="s">
        <v>18</v>
      </c>
      <c r="G58" s="39" t="s">
        <v>190</v>
      </c>
      <c r="H58" s="39" t="s">
        <v>169</v>
      </c>
      <c r="I58" s="39" t="str">
        <f>VLOOKUP(G58,Příjmení!$A$1:$B$997,2,FALSE)</f>
        <v>Suché</v>
      </c>
      <c r="J58" s="39" t="str">
        <f>VLOOKUP(H58,Jména!$A$1:$B$926,2,FALSE)</f>
        <v>Tereze</v>
      </c>
      <c r="K58" s="41" t="str">
        <f>VLOOKUP(A58,Popis!$B$6:$C$15,2,FALSE)</f>
        <v>3A kategorie - naděje mladší, ročník 2007</v>
      </c>
    </row>
    <row r="59" spans="1:11" x14ac:dyDescent="0.25">
      <c r="A59" s="38" t="s">
        <v>131</v>
      </c>
      <c r="B59" s="38">
        <v>23</v>
      </c>
      <c r="C59" s="39" t="s">
        <v>191</v>
      </c>
      <c r="D59" s="38">
        <v>2007</v>
      </c>
      <c r="E59" s="39" t="s">
        <v>136</v>
      </c>
      <c r="F59" s="214" t="s">
        <v>18</v>
      </c>
      <c r="G59" s="39" t="s">
        <v>192</v>
      </c>
      <c r="H59" s="39" t="s">
        <v>193</v>
      </c>
      <c r="I59" s="39" t="str">
        <f>VLOOKUP(G59,Příjmení!$A$1:$B$997,2,FALSE)</f>
        <v>Spálenkové</v>
      </c>
      <c r="J59" s="39" t="str">
        <f>VLOOKUP(H59,Jména!$A$1:$B$926,2,FALSE)</f>
        <v>Elle</v>
      </c>
      <c r="K59" s="41" t="str">
        <f>VLOOKUP(A59,Popis!$B$6:$C$15,2,FALSE)</f>
        <v>3A kategorie - naděje mladší, ročník 2007</v>
      </c>
    </row>
    <row r="60" spans="1:11" x14ac:dyDescent="0.25">
      <c r="A60" s="38" t="s">
        <v>131</v>
      </c>
      <c r="B60" s="38">
        <v>24</v>
      </c>
      <c r="C60" s="39" t="s">
        <v>194</v>
      </c>
      <c r="D60" s="38">
        <v>2007</v>
      </c>
      <c r="E60" s="39" t="s">
        <v>195</v>
      </c>
      <c r="F60" s="214" t="s">
        <v>18</v>
      </c>
      <c r="G60" s="39" t="s">
        <v>192</v>
      </c>
      <c r="H60" s="39" t="s">
        <v>193</v>
      </c>
      <c r="I60" s="39" t="str">
        <f>VLOOKUP(G60,Příjmení!$A$1:$B$997,2,FALSE)</f>
        <v>Spálenkové</v>
      </c>
      <c r="J60" s="39" t="str">
        <f>VLOOKUP(H60,Jména!$A$1:$B$926,2,FALSE)</f>
        <v>Elle</v>
      </c>
      <c r="K60" s="41" t="str">
        <f>VLOOKUP(A60,Popis!$B$6:$C$15,2,FALSE)</f>
        <v>3A kategorie - naděje mladší, ročník 2007</v>
      </c>
    </row>
    <row r="61" spans="1:11" x14ac:dyDescent="0.25">
      <c r="A61" s="38" t="s">
        <v>196</v>
      </c>
      <c r="B61" s="38">
        <v>1</v>
      </c>
      <c r="C61" s="39" t="s">
        <v>197</v>
      </c>
      <c r="D61" s="38">
        <v>2006</v>
      </c>
      <c r="E61" s="39" t="s">
        <v>198</v>
      </c>
      <c r="F61" s="214" t="s">
        <v>13</v>
      </c>
      <c r="G61" s="39" t="s">
        <v>199</v>
      </c>
      <c r="H61" s="39" t="s">
        <v>200</v>
      </c>
      <c r="I61" s="39" t="str">
        <f>VLOOKUP(G61,Příjmení!$A$1:$B$997,2,FALSE)</f>
        <v>Garnysz</v>
      </c>
      <c r="J61" s="39" t="str">
        <f>VLOOKUP(H61,Jména!$A$1:$B$926,2,FALSE)</f>
        <v>Alicja</v>
      </c>
      <c r="K61" s="41" t="str">
        <f>VLOOKUP(A61,Popis!$B$6:$C$15,2,FALSE)</f>
        <v>3B kategrie - naděje mladší, ročník 2006</v>
      </c>
    </row>
    <row r="62" spans="1:11" x14ac:dyDescent="0.25">
      <c r="A62" s="38" t="s">
        <v>196</v>
      </c>
      <c r="B62" s="38">
        <v>2</v>
      </c>
      <c r="C62" s="39" t="s">
        <v>201</v>
      </c>
      <c r="D62" s="38">
        <v>2006</v>
      </c>
      <c r="E62" s="39" t="s">
        <v>114</v>
      </c>
      <c r="F62" s="214" t="s">
        <v>18</v>
      </c>
      <c r="G62" s="39" t="s">
        <v>202</v>
      </c>
      <c r="H62" s="39" t="s">
        <v>203</v>
      </c>
      <c r="I62" s="39" t="str">
        <f>VLOOKUP(G62,Příjmení!$A$1:$B$997,2,FALSE)</f>
        <v>Vysušilové</v>
      </c>
      <c r="J62" s="39" t="str">
        <f>VLOOKUP(H62,Jména!$A$1:$B$926,2,FALSE)</f>
        <v>Lucii</v>
      </c>
      <c r="K62" s="41" t="str">
        <f>VLOOKUP(A62,Popis!$B$6:$C$15,2,FALSE)</f>
        <v>3B kategrie - naděje mladší, ročník 2006</v>
      </c>
    </row>
    <row r="63" spans="1:11" x14ac:dyDescent="0.25">
      <c r="A63" s="38" t="s">
        <v>196</v>
      </c>
      <c r="B63" s="38">
        <v>3</v>
      </c>
      <c r="C63" s="39" t="s">
        <v>204</v>
      </c>
      <c r="D63" s="38">
        <v>2006</v>
      </c>
      <c r="E63" s="39" t="s">
        <v>17</v>
      </c>
      <c r="F63" s="39" t="s">
        <v>18</v>
      </c>
      <c r="G63" s="39" t="s">
        <v>205</v>
      </c>
      <c r="H63" s="39" t="s">
        <v>46</v>
      </c>
      <c r="I63" s="39" t="str">
        <f>VLOOKUP(G63,Příjmení!$A$1:$B$997,2,FALSE)</f>
        <v>Kouřilové</v>
      </c>
      <c r="J63" s="39" t="str">
        <f>VLOOKUP(H63,Jména!$A$1:$B$926,2,FALSE)</f>
        <v>Berenice</v>
      </c>
      <c r="K63" s="41" t="str">
        <f>VLOOKUP(A63,Popis!$B$6:$C$15,2,FALSE)</f>
        <v>3B kategrie - naděje mladší, ročník 2006</v>
      </c>
    </row>
    <row r="64" spans="1:11" x14ac:dyDescent="0.25">
      <c r="A64" s="38" t="s">
        <v>196</v>
      </c>
      <c r="B64" s="38">
        <v>4</v>
      </c>
      <c r="C64" s="39" t="s">
        <v>206</v>
      </c>
      <c r="D64" s="38">
        <v>2006</v>
      </c>
      <c r="E64" s="39" t="s">
        <v>151</v>
      </c>
      <c r="F64" s="214" t="s">
        <v>18</v>
      </c>
      <c r="G64" s="39" t="s">
        <v>207</v>
      </c>
      <c r="H64" s="39" t="s">
        <v>208</v>
      </c>
      <c r="I64" s="39" t="str">
        <f>VLOOKUP(G64,Příjmení!$A$1:$B$997,2,FALSE)</f>
        <v>Samkové</v>
      </c>
      <c r="J64" s="39" t="str">
        <f>VLOOKUP(H64,Jména!$A$1:$B$926,2,FALSE)</f>
        <v>Vendule</v>
      </c>
      <c r="K64" s="41" t="str">
        <f>VLOOKUP(A64,Popis!$B$6:$C$15,2,FALSE)</f>
        <v>3B kategrie - naděje mladší, ročník 2006</v>
      </c>
    </row>
    <row r="65" spans="1:11" x14ac:dyDescent="0.25">
      <c r="A65" s="38" t="s">
        <v>196</v>
      </c>
      <c r="B65" s="38">
        <v>5</v>
      </c>
      <c r="C65" s="39" t="s">
        <v>209</v>
      </c>
      <c r="D65" s="38">
        <v>2006</v>
      </c>
      <c r="E65" s="39" t="s">
        <v>179</v>
      </c>
      <c r="F65" s="39" t="s">
        <v>62</v>
      </c>
      <c r="G65" s="39" t="s">
        <v>210</v>
      </c>
      <c r="H65" s="39" t="s">
        <v>211</v>
      </c>
      <c r="I65" s="39" t="str">
        <f>VLOOKUP(G65,Příjmení!$A$1:$B$997,2,FALSE)</f>
        <v>Tasch</v>
      </c>
      <c r="J65" s="39" t="str">
        <f>VLOOKUP(H65,Jména!$A$1:$B$926,2,FALSE)</f>
        <v>Vanessa</v>
      </c>
      <c r="K65" s="41" t="str">
        <f>VLOOKUP(A65,Popis!$B$6:$C$15,2,FALSE)</f>
        <v>3B kategrie - naděje mladší, ročník 2006</v>
      </c>
    </row>
    <row r="66" spans="1:11" x14ac:dyDescent="0.25">
      <c r="A66" s="38" t="s">
        <v>196</v>
      </c>
      <c r="B66" s="38">
        <v>6</v>
      </c>
      <c r="C66" s="39" t="s">
        <v>212</v>
      </c>
      <c r="D66" s="38">
        <v>2006</v>
      </c>
      <c r="E66" s="39" t="s">
        <v>133</v>
      </c>
      <c r="F66" s="39" t="s">
        <v>18</v>
      </c>
      <c r="G66" s="39" t="s">
        <v>213</v>
      </c>
      <c r="H66" s="39" t="s">
        <v>214</v>
      </c>
      <c r="I66" s="39" t="str">
        <f>VLOOKUP(G66,Příjmení!$A$1:$B$997,2,FALSE)</f>
        <v>Smějové</v>
      </c>
      <c r="J66" s="39" t="str">
        <f>VLOOKUP(H66,Jména!$A$1:$B$926,2,FALSE)</f>
        <v>Tina</v>
      </c>
      <c r="K66" s="41" t="str">
        <f>VLOOKUP(A66,Popis!$B$6:$C$15,2,FALSE)</f>
        <v>3B kategrie - naděje mladší, ročník 2006</v>
      </c>
    </row>
    <row r="67" spans="1:11" x14ac:dyDescent="0.25">
      <c r="A67" s="38" t="s">
        <v>196</v>
      </c>
      <c r="B67" s="38">
        <v>7</v>
      </c>
      <c r="C67" s="39" t="s">
        <v>215</v>
      </c>
      <c r="D67" s="38">
        <v>2006</v>
      </c>
      <c r="E67" s="39" t="s">
        <v>164</v>
      </c>
      <c r="F67" s="214" t="s">
        <v>18</v>
      </c>
      <c r="G67" s="39" t="s">
        <v>216</v>
      </c>
      <c r="H67" s="39" t="s">
        <v>95</v>
      </c>
      <c r="I67" s="39" t="str">
        <f>VLOOKUP(G67,Příjmení!$A$1:$B$997,2,FALSE)</f>
        <v>Ličkové</v>
      </c>
      <c r="J67" s="39" t="str">
        <f>VLOOKUP(H67,Jména!$A$1:$B$926,2,FALSE)</f>
        <v>Viktori</v>
      </c>
      <c r="K67" s="41" t="str">
        <f>VLOOKUP(A67,Popis!$B$6:$C$15,2,FALSE)</f>
        <v>3B kategrie - naděje mladší, ročník 2006</v>
      </c>
    </row>
    <row r="68" spans="1:11" x14ac:dyDescent="0.25">
      <c r="A68" s="38" t="s">
        <v>196</v>
      </c>
      <c r="B68" s="38">
        <v>8</v>
      </c>
      <c r="C68" s="39" t="s">
        <v>217</v>
      </c>
      <c r="D68" s="38">
        <v>2006</v>
      </c>
      <c r="E68" s="39" t="s">
        <v>107</v>
      </c>
      <c r="F68" s="39" t="s">
        <v>13</v>
      </c>
      <c r="G68" s="39" t="s">
        <v>108</v>
      </c>
      <c r="H68" s="39" t="s">
        <v>218</v>
      </c>
      <c r="I68" s="39" t="str">
        <f>VLOOKUP(G68,Příjmení!$A$1:$B$997,2,FALSE)</f>
        <v>Wolnik</v>
      </c>
      <c r="J68" s="39" t="str">
        <f>VLOOKUP(H68,Jména!$A$1:$B$926,2,FALSE)</f>
        <v>Weronika</v>
      </c>
      <c r="K68" s="41" t="str">
        <f>VLOOKUP(A68,Popis!$B$6:$C$15,2,FALSE)</f>
        <v>3B kategrie - naděje mladší, ročník 2006</v>
      </c>
    </row>
    <row r="69" spans="1:11" x14ac:dyDescent="0.25">
      <c r="A69" s="38" t="s">
        <v>196</v>
      </c>
      <c r="B69" s="38">
        <v>9</v>
      </c>
      <c r="C69" s="39" t="s">
        <v>219</v>
      </c>
      <c r="D69" s="38">
        <v>2006</v>
      </c>
      <c r="E69" s="39" t="s">
        <v>136</v>
      </c>
      <c r="F69" s="214" t="s">
        <v>18</v>
      </c>
      <c r="G69" s="39" t="s">
        <v>55</v>
      </c>
      <c r="H69" s="39" t="s">
        <v>126</v>
      </c>
      <c r="I69" s="39" t="str">
        <f>VLOOKUP(G69,Příjmení!$A$1:$B$997,2,FALSE)</f>
        <v>Bendové</v>
      </c>
      <c r="J69" s="39" t="str">
        <f>VLOOKUP(H69,Jména!$A$1:$B$926,2,FALSE)</f>
        <v>Barboře</v>
      </c>
      <c r="K69" s="41" t="str">
        <f>VLOOKUP(A69,Popis!$B$6:$C$15,2,FALSE)</f>
        <v>3B kategrie - naděje mladší, ročník 2006</v>
      </c>
    </row>
    <row r="70" spans="1:11" x14ac:dyDescent="0.25">
      <c r="A70" s="38" t="s">
        <v>196</v>
      </c>
      <c r="B70" s="38">
        <v>11</v>
      </c>
      <c r="C70" s="39" t="s">
        <v>220</v>
      </c>
      <c r="D70" s="38">
        <v>2006</v>
      </c>
      <c r="E70" s="39" t="s">
        <v>195</v>
      </c>
      <c r="F70" s="214" t="s">
        <v>18</v>
      </c>
      <c r="G70" s="39" t="s">
        <v>221</v>
      </c>
      <c r="H70" s="39" t="s">
        <v>169</v>
      </c>
      <c r="I70" s="39" t="str">
        <f>VLOOKUP(G70,Příjmení!$A$1:$B$997,2,FALSE)</f>
        <v>Benešové</v>
      </c>
      <c r="J70" s="39" t="str">
        <f>VLOOKUP(H70,Jména!$A$1:$B$926,2,FALSE)</f>
        <v>Tereze</v>
      </c>
      <c r="K70" s="41" t="str">
        <f>VLOOKUP(A70,Popis!$B$6:$C$15,2,FALSE)</f>
        <v>3B kategrie - naděje mladší, ročník 2006</v>
      </c>
    </row>
    <row r="71" spans="1:11" x14ac:dyDescent="0.25">
      <c r="A71" s="38" t="s">
        <v>196</v>
      </c>
      <c r="B71" s="38">
        <v>12</v>
      </c>
      <c r="C71" s="39" t="s">
        <v>222</v>
      </c>
      <c r="D71" s="38">
        <v>2006</v>
      </c>
      <c r="E71" s="39" t="s">
        <v>223</v>
      </c>
      <c r="F71" s="214" t="s">
        <v>18</v>
      </c>
      <c r="G71" s="39" t="s">
        <v>224</v>
      </c>
      <c r="H71" s="39" t="s">
        <v>70</v>
      </c>
      <c r="I71" s="39" t="str">
        <f>VLOOKUP(G71,Příjmení!$A$1:$B$997,2,FALSE)</f>
        <v>Havlíkové</v>
      </c>
      <c r="J71" s="39" t="str">
        <f>VLOOKUP(H71,Jména!$A$1:$B$926,2,FALSE)</f>
        <v>Karolíně</v>
      </c>
      <c r="K71" s="41" t="str">
        <f>VLOOKUP(A71,Popis!$B$6:$C$15,2,FALSE)</f>
        <v>3B kategrie - naděje mladší, ročník 2006</v>
      </c>
    </row>
    <row r="72" spans="1:11" x14ac:dyDescent="0.25">
      <c r="A72" s="38" t="s">
        <v>196</v>
      </c>
      <c r="B72" s="38">
        <v>14</v>
      </c>
      <c r="C72" s="39" t="s">
        <v>225</v>
      </c>
      <c r="D72" s="38">
        <v>2006</v>
      </c>
      <c r="E72" s="39" t="s">
        <v>17</v>
      </c>
      <c r="F72" s="39" t="s">
        <v>18</v>
      </c>
      <c r="G72" s="39" t="s">
        <v>226</v>
      </c>
      <c r="H72" s="39" t="s">
        <v>227</v>
      </c>
      <c r="I72" s="39" t="str">
        <f>VLOOKUP(G72,Příjmení!$A$1:$B$997,2,FALSE)</f>
        <v>Sedlákové</v>
      </c>
      <c r="J72" s="39" t="str">
        <f>VLOOKUP(H72,Jména!$A$1:$B$926,2,FALSE)</f>
        <v>Nele</v>
      </c>
      <c r="K72" s="41" t="str">
        <f>VLOOKUP(A72,Popis!$B$6:$C$15,2,FALSE)</f>
        <v>3B kategrie - naděje mladší, ročník 2006</v>
      </c>
    </row>
    <row r="73" spans="1:11" x14ac:dyDescent="0.25">
      <c r="A73" s="38" t="s">
        <v>196</v>
      </c>
      <c r="B73" s="38">
        <v>15</v>
      </c>
      <c r="C73" s="39" t="s">
        <v>228</v>
      </c>
      <c r="D73" s="38">
        <v>2006</v>
      </c>
      <c r="E73" s="39" t="s">
        <v>30</v>
      </c>
      <c r="F73" s="39" t="s">
        <v>13</v>
      </c>
      <c r="G73" s="39" t="s">
        <v>229</v>
      </c>
      <c r="H73" s="39" t="s">
        <v>200</v>
      </c>
      <c r="I73" s="39" t="str">
        <f>VLOOKUP(G73,Příjmení!$A$1:$B$997,2,FALSE)</f>
        <v>Tomaszek</v>
      </c>
      <c r="J73" s="39" t="str">
        <f>VLOOKUP(H73,Jména!$A$1:$B$926,2,FALSE)</f>
        <v>Alicja</v>
      </c>
      <c r="K73" s="41" t="str">
        <f>VLOOKUP(A73,Popis!$B$6:$C$15,2,FALSE)</f>
        <v>3B kategrie - naděje mladší, ročník 2006</v>
      </c>
    </row>
    <row r="74" spans="1:11" x14ac:dyDescent="0.25">
      <c r="A74" s="38" t="s">
        <v>196</v>
      </c>
      <c r="B74" s="38">
        <v>16</v>
      </c>
      <c r="C74" s="39" t="s">
        <v>230</v>
      </c>
      <c r="D74" s="38">
        <v>2006</v>
      </c>
      <c r="E74" s="39" t="s">
        <v>231</v>
      </c>
      <c r="F74" s="39" t="s">
        <v>13</v>
      </c>
      <c r="G74" s="39" t="s">
        <v>232</v>
      </c>
      <c r="H74" s="39" t="s">
        <v>233</v>
      </c>
      <c r="I74" s="39" t="str">
        <f>VLOOKUP(G74,Příjmení!$A$1:$B$997,2,FALSE)</f>
        <v>Raich</v>
      </c>
      <c r="J74" s="39" t="str">
        <f>VLOOKUP(H74,Jména!$A$1:$B$926,2,FALSE)</f>
        <v>Lena</v>
      </c>
      <c r="K74" s="41" t="str">
        <f>VLOOKUP(A74,Popis!$B$6:$C$15,2,FALSE)</f>
        <v>3B kategrie - naděje mladší, ročník 2006</v>
      </c>
    </row>
    <row r="75" spans="1:11" x14ac:dyDescent="0.25">
      <c r="A75" s="38" t="s">
        <v>196</v>
      </c>
      <c r="B75" s="38">
        <v>17</v>
      </c>
      <c r="C75" s="39" t="s">
        <v>234</v>
      </c>
      <c r="D75" s="38">
        <v>2006</v>
      </c>
      <c r="E75" s="39" t="s">
        <v>151</v>
      </c>
      <c r="F75" s="214" t="s">
        <v>18</v>
      </c>
      <c r="G75" s="39" t="s">
        <v>235</v>
      </c>
      <c r="H75" s="39" t="s">
        <v>35</v>
      </c>
      <c r="I75" s="39" t="str">
        <f>VLOOKUP(G75,Příjmení!$A$1:$B$997,2,FALSE)</f>
        <v>Hvězdové</v>
      </c>
      <c r="J75" s="39" t="str">
        <f>VLOOKUP(H75,Jména!$A$1:$B$926,2,FALSE)</f>
        <v>Veronice</v>
      </c>
      <c r="K75" s="41" t="str">
        <f>VLOOKUP(A75,Popis!$B$6:$C$15,2,FALSE)</f>
        <v>3B kategrie - naděje mladší, ročník 2006</v>
      </c>
    </row>
    <row r="76" spans="1:11" x14ac:dyDescent="0.25">
      <c r="A76" s="38" t="s">
        <v>196</v>
      </c>
      <c r="B76" s="38">
        <v>18</v>
      </c>
      <c r="C76" s="39" t="s">
        <v>236</v>
      </c>
      <c r="D76" s="38">
        <v>2006</v>
      </c>
      <c r="E76" s="39" t="s">
        <v>100</v>
      </c>
      <c r="F76" s="214" t="s">
        <v>18</v>
      </c>
      <c r="G76" s="39" t="s">
        <v>237</v>
      </c>
      <c r="H76" s="39" t="s">
        <v>238</v>
      </c>
      <c r="I76" s="39" t="str">
        <f>VLOOKUP(G76,Příjmení!$A$1:$B$997,2,FALSE)</f>
        <v>Orlové</v>
      </c>
      <c r="J76" s="39" t="str">
        <f>VLOOKUP(H76,Jména!$A$1:$B$926,2,FALSE)</f>
        <v>Kláře</v>
      </c>
      <c r="K76" s="41" t="str">
        <f>VLOOKUP(A76,Popis!$B$6:$C$15,2,FALSE)</f>
        <v>3B kategrie - naděje mladší, ročník 2006</v>
      </c>
    </row>
    <row r="77" spans="1:11" x14ac:dyDescent="0.25">
      <c r="A77" s="38" t="s">
        <v>196</v>
      </c>
      <c r="B77" s="38">
        <v>19</v>
      </c>
      <c r="C77" s="39" t="s">
        <v>239</v>
      </c>
      <c r="D77" s="38">
        <v>2006</v>
      </c>
      <c r="E77" s="39" t="s">
        <v>168</v>
      </c>
      <c r="F77" s="214" t="s">
        <v>18</v>
      </c>
      <c r="G77" s="39" t="s">
        <v>240</v>
      </c>
      <c r="H77" s="39" t="s">
        <v>241</v>
      </c>
      <c r="I77" s="39" t="str">
        <f>VLOOKUP(G77,Příjmení!$A$1:$B$997,2,FALSE)</f>
        <v>Lencové</v>
      </c>
      <c r="J77" s="39" t="str">
        <f>VLOOKUP(H77,Jména!$A$1:$B$926,2,FALSE)</f>
        <v>Anitě</v>
      </c>
      <c r="K77" s="41" t="str">
        <f>VLOOKUP(A77,Popis!$B$6:$C$15,2,FALSE)</f>
        <v>3B kategrie - naděje mladší, ročník 2006</v>
      </c>
    </row>
    <row r="78" spans="1:11" x14ac:dyDescent="0.25">
      <c r="A78" s="38" t="s">
        <v>196</v>
      </c>
      <c r="B78" s="38">
        <v>20</v>
      </c>
      <c r="C78" s="39" t="s">
        <v>242</v>
      </c>
      <c r="D78" s="38">
        <v>2006</v>
      </c>
      <c r="E78" s="39" t="s">
        <v>179</v>
      </c>
      <c r="F78" s="39" t="s">
        <v>62</v>
      </c>
      <c r="G78" s="39" t="s">
        <v>243</v>
      </c>
      <c r="H78" s="39" t="s">
        <v>244</v>
      </c>
      <c r="I78" s="39" t="str">
        <f>VLOOKUP(G78,Příjmení!$A$1:$B$997,2,FALSE)</f>
        <v>Tayel</v>
      </c>
      <c r="J78" s="39" t="str">
        <f>VLOOKUP(H78,Jména!$A$1:$B$926,2,FALSE)</f>
        <v>Daria</v>
      </c>
      <c r="K78" s="41" t="str">
        <f>VLOOKUP(A78,Popis!$B$6:$C$15,2,FALSE)</f>
        <v>3B kategrie - naděje mladší, ročník 2006</v>
      </c>
    </row>
    <row r="79" spans="1:11" x14ac:dyDescent="0.25">
      <c r="A79" s="38" t="s">
        <v>196</v>
      </c>
      <c r="B79" s="38">
        <v>21</v>
      </c>
      <c r="C79" s="39" t="s">
        <v>245</v>
      </c>
      <c r="D79" s="38">
        <v>2006</v>
      </c>
      <c r="E79" s="39" t="s">
        <v>195</v>
      </c>
      <c r="F79" s="214" t="s">
        <v>18</v>
      </c>
      <c r="G79" s="39" t="s">
        <v>246</v>
      </c>
      <c r="H79" s="39" t="s">
        <v>247</v>
      </c>
      <c r="I79" s="39" t="str">
        <f>VLOOKUP(G79,Příjmení!$A$1:$B$997,2,FALSE)</f>
        <v>Fuchsové</v>
      </c>
      <c r="J79" s="39" t="str">
        <f>VLOOKUP(H79,Jména!$A$1:$B$926,2,FALSE)</f>
        <v>Rozálii</v>
      </c>
      <c r="K79" s="41" t="str">
        <f>VLOOKUP(A79,Popis!$B$6:$C$15,2,FALSE)</f>
        <v>3B kategrie - naděje mladší, ročník 2006</v>
      </c>
    </row>
    <row r="80" spans="1:11" x14ac:dyDescent="0.25">
      <c r="A80" s="38" t="s">
        <v>196</v>
      </c>
      <c r="B80" s="38">
        <v>22</v>
      </c>
      <c r="C80" s="39" t="s">
        <v>248</v>
      </c>
      <c r="D80" s="38">
        <v>2006</v>
      </c>
      <c r="E80" s="39" t="s">
        <v>231</v>
      </c>
      <c r="F80" s="39" t="s">
        <v>13</v>
      </c>
      <c r="G80" s="39" t="s">
        <v>249</v>
      </c>
      <c r="H80" s="39" t="s">
        <v>250</v>
      </c>
      <c r="I80" s="39" t="str">
        <f>VLOOKUP(G80,Příjmení!$A$1:$B$997,2,FALSE)</f>
        <v>Rudzinska</v>
      </c>
      <c r="J80" s="39" t="str">
        <f>VLOOKUP(H80,Jména!$A$1:$B$926,2,FALSE)</f>
        <v>Jagoda</v>
      </c>
      <c r="K80" s="41" t="str">
        <f>VLOOKUP(A80,Popis!$B$6:$C$15,2,FALSE)</f>
        <v>3B kategrie - naděje mladší, ročník 2006</v>
      </c>
    </row>
    <row r="81" spans="1:11" x14ac:dyDescent="0.25">
      <c r="A81" s="38" t="s">
        <v>196</v>
      </c>
      <c r="B81" s="38">
        <v>23</v>
      </c>
      <c r="C81" s="39" t="s">
        <v>251</v>
      </c>
      <c r="D81" s="38">
        <v>2006</v>
      </c>
      <c r="E81" s="39" t="s">
        <v>30</v>
      </c>
      <c r="F81" s="39" t="s">
        <v>13</v>
      </c>
      <c r="G81" s="39" t="s">
        <v>252</v>
      </c>
      <c r="H81" s="39" t="s">
        <v>218</v>
      </c>
      <c r="I81" s="39" t="str">
        <f>VLOOKUP(G81,Příjmení!$A$1:$B$997,2,FALSE)</f>
        <v>Abratańska</v>
      </c>
      <c r="J81" s="39" t="str">
        <f>VLOOKUP(H81,Jména!$A$1:$B$926,2,FALSE)</f>
        <v>Weronika</v>
      </c>
      <c r="K81" s="41" t="str">
        <f>VLOOKUP(A81,Popis!$B$6:$C$15,2,FALSE)</f>
        <v>3B kategrie - naděje mladší, ročník 2006</v>
      </c>
    </row>
    <row r="82" spans="1:11" x14ac:dyDescent="0.25">
      <c r="A82" s="38">
        <v>4</v>
      </c>
      <c r="B82" s="38">
        <v>1</v>
      </c>
      <c r="C82" s="39" t="s">
        <v>253</v>
      </c>
      <c r="D82" s="38">
        <v>2004</v>
      </c>
      <c r="E82" s="39" t="s">
        <v>17</v>
      </c>
      <c r="F82" s="214" t="s">
        <v>18</v>
      </c>
      <c r="G82" s="39" t="s">
        <v>254</v>
      </c>
      <c r="H82" s="39" t="s">
        <v>255</v>
      </c>
      <c r="I82" s="39" t="str">
        <f>VLOOKUP(G82,Příjmení!$A$1:$B$997,2,FALSE)</f>
        <v>Prokešové</v>
      </c>
      <c r="J82" s="39" t="str">
        <f>VLOOKUP(H82,Jména!$A$1:$B$926,2,FALSE)</f>
        <v>Denise</v>
      </c>
      <c r="K82" s="41" t="str">
        <f>VLOOKUP(A82,Popis!$B$6:$C$15,2,FALSE)</f>
        <v>4. kategorie - naděje starší, ročník 2004 a 2005</v>
      </c>
    </row>
    <row r="83" spans="1:11" x14ac:dyDescent="0.25">
      <c r="A83" s="38">
        <v>4</v>
      </c>
      <c r="B83" s="38">
        <v>3</v>
      </c>
      <c r="C83" s="39" t="s">
        <v>256</v>
      </c>
      <c r="D83" s="38">
        <v>2004</v>
      </c>
      <c r="E83" s="39" t="s">
        <v>160</v>
      </c>
      <c r="F83" s="39" t="s">
        <v>18</v>
      </c>
      <c r="G83" s="39" t="s">
        <v>257</v>
      </c>
      <c r="H83" s="39" t="s">
        <v>258</v>
      </c>
      <c r="I83" s="39" t="str">
        <f>VLOOKUP(G83,Příjmení!$A$1:$B$997,2,FALSE)</f>
        <v>Majerové</v>
      </c>
      <c r="J83" s="39" t="str">
        <f>VLOOKUP(H83,Jména!$A$1:$B$926,2,FALSE)</f>
        <v>Karolina</v>
      </c>
      <c r="K83" s="41" t="str">
        <f>VLOOKUP(A83,Popis!$B$6:$C$15,2,FALSE)</f>
        <v>4. kategorie - naděje starší, ročník 2004 a 2005</v>
      </c>
    </row>
    <row r="84" spans="1:11" x14ac:dyDescent="0.25">
      <c r="A84" s="38">
        <v>4</v>
      </c>
      <c r="B84" s="38">
        <v>4</v>
      </c>
      <c r="C84" s="39" t="s">
        <v>259</v>
      </c>
      <c r="D84" s="38">
        <v>2005</v>
      </c>
      <c r="E84" s="39" t="s">
        <v>198</v>
      </c>
      <c r="F84" s="39" t="s">
        <v>13</v>
      </c>
      <c r="G84" s="39" t="s">
        <v>260</v>
      </c>
      <c r="H84" s="39" t="s">
        <v>261</v>
      </c>
      <c r="I84" s="39" t="str">
        <f>VLOOKUP(G84,Příjmení!$A$1:$B$997,2,FALSE)</f>
        <v>Zimny</v>
      </c>
      <c r="J84" s="39" t="str">
        <f>VLOOKUP(H84,Jména!$A$1:$B$926,2,FALSE)</f>
        <v>Klaudia</v>
      </c>
      <c r="K84" s="41" t="str">
        <f>VLOOKUP(A84,Popis!$B$6:$C$15,2,FALSE)</f>
        <v>4. kategorie - naděje starší, ročník 2004 a 2005</v>
      </c>
    </row>
    <row r="85" spans="1:11" x14ac:dyDescent="0.25">
      <c r="A85" s="38">
        <v>4</v>
      </c>
      <c r="B85" s="38">
        <v>5</v>
      </c>
      <c r="C85" s="39" t="s">
        <v>262</v>
      </c>
      <c r="D85" s="38">
        <v>2005</v>
      </c>
      <c r="E85" s="39" t="s">
        <v>85</v>
      </c>
      <c r="F85" s="39" t="s">
        <v>18</v>
      </c>
      <c r="G85" s="39" t="s">
        <v>263</v>
      </c>
      <c r="H85" s="39" t="s">
        <v>126</v>
      </c>
      <c r="I85" s="39" t="str">
        <f>VLOOKUP(G85,Příjmení!$A$1:$B$997,2,FALSE)</f>
        <v>Říhové</v>
      </c>
      <c r="J85" s="39" t="str">
        <f>VLOOKUP(H85,Jména!$A$1:$B$926,2,FALSE)</f>
        <v>Barboře</v>
      </c>
      <c r="K85" s="41" t="str">
        <f>VLOOKUP(A85,Popis!$B$6:$C$15,2,FALSE)</f>
        <v>4. kategorie - naděje starší, ročník 2004 a 2005</v>
      </c>
    </row>
    <row r="86" spans="1:11" x14ac:dyDescent="0.25">
      <c r="A86" s="38">
        <v>4</v>
      </c>
      <c r="B86" s="38">
        <v>6</v>
      </c>
      <c r="C86" s="39" t="s">
        <v>264</v>
      </c>
      <c r="D86" s="38">
        <v>2004</v>
      </c>
      <c r="E86" s="39" t="s">
        <v>265</v>
      </c>
      <c r="F86" s="39" t="s">
        <v>156</v>
      </c>
      <c r="G86" s="39" t="s">
        <v>266</v>
      </c>
      <c r="H86" s="39" t="s">
        <v>267</v>
      </c>
      <c r="I86" s="39" t="str">
        <f>VLOOKUP(G86,Příjmení!$A$1:$B$997,2,FALSE)</f>
        <v>Štrbac</v>
      </c>
      <c r="J86" s="39" t="str">
        <f>VLOOKUP(H86,Jména!$A$1:$B$926,2,FALSE)</f>
        <v>Nera</v>
      </c>
      <c r="K86" s="41" t="str">
        <f>VLOOKUP(A86,Popis!$B$6:$C$15,2,FALSE)</f>
        <v>4. kategorie - naděje starší, ročník 2004 a 2005</v>
      </c>
    </row>
    <row r="87" spans="1:11" x14ac:dyDescent="0.25">
      <c r="A87" s="38">
        <v>4</v>
      </c>
      <c r="B87" s="38">
        <v>7</v>
      </c>
      <c r="C87" s="214" t="s">
        <v>268</v>
      </c>
      <c r="D87" s="38">
        <v>2005</v>
      </c>
      <c r="E87" s="39" t="s">
        <v>61</v>
      </c>
      <c r="F87" s="214" t="s">
        <v>62</v>
      </c>
      <c r="G87" s="39" t="s">
        <v>269</v>
      </c>
      <c r="H87" s="39" t="s">
        <v>270</v>
      </c>
      <c r="I87" s="39" t="str">
        <f>VLOOKUP(G87,Příjmení!$A$1:$B$997,2,FALSE)</f>
        <v>Perl</v>
      </c>
      <c r="J87" s="39" t="str">
        <f>VLOOKUP(H87,Jména!$A$1:$B$926,2,FALSE)</f>
        <v>Flora</v>
      </c>
      <c r="K87" s="41" t="str">
        <f>VLOOKUP(A87,Popis!$B$6:$C$15,2,FALSE)</f>
        <v>4. kategorie - naděje starší, ročník 2004 a 2005</v>
      </c>
    </row>
    <row r="88" spans="1:11" x14ac:dyDescent="0.25">
      <c r="A88" s="38">
        <v>4</v>
      </c>
      <c r="B88" s="38">
        <v>9</v>
      </c>
      <c r="C88" s="39" t="s">
        <v>271</v>
      </c>
      <c r="D88" s="38">
        <v>2004</v>
      </c>
      <c r="E88" s="39" t="s">
        <v>231</v>
      </c>
      <c r="F88" s="39" t="s">
        <v>13</v>
      </c>
      <c r="G88" s="39" t="s">
        <v>272</v>
      </c>
      <c r="H88" s="39" t="s">
        <v>273</v>
      </c>
      <c r="I88" s="39" t="str">
        <f>VLOOKUP(G88,Příjmení!$A$1:$B$997,2,FALSE)</f>
        <v>Gwadera</v>
      </c>
      <c r="J88" s="39" t="str">
        <f>VLOOKUP(H88,Jména!$A$1:$B$926,2,FALSE)</f>
        <v>Joanna</v>
      </c>
      <c r="K88" s="41" t="str">
        <f>VLOOKUP(A88,Popis!$B$6:$C$15,2,FALSE)</f>
        <v>4. kategorie - naděje starší, ročník 2004 a 2005</v>
      </c>
    </row>
    <row r="89" spans="1:11" x14ac:dyDescent="0.25">
      <c r="A89" s="38">
        <v>4</v>
      </c>
      <c r="B89" s="38">
        <v>10</v>
      </c>
      <c r="C89" s="39" t="s">
        <v>274</v>
      </c>
      <c r="D89" s="38">
        <v>2004</v>
      </c>
      <c r="E89" s="39" t="s">
        <v>143</v>
      </c>
      <c r="F89" s="39" t="s">
        <v>13</v>
      </c>
      <c r="G89" s="39" t="s">
        <v>275</v>
      </c>
      <c r="H89" s="39" t="s">
        <v>120</v>
      </c>
      <c r="I89" s="39" t="str">
        <f>VLOOKUP(G89,Příjmení!$A$1:$B$997,2,FALSE)</f>
        <v>Walczakiewicz</v>
      </c>
      <c r="J89" s="39" t="str">
        <f>VLOOKUP(H89,Jména!$A$1:$B$926,2,FALSE)</f>
        <v>Maja</v>
      </c>
      <c r="K89" s="41" t="str">
        <f>VLOOKUP(A89,Popis!$B$6:$C$15,2,FALSE)</f>
        <v>4. kategorie - naděje starší, ročník 2004 a 2005</v>
      </c>
    </row>
    <row r="90" spans="1:11" x14ac:dyDescent="0.25">
      <c r="A90" s="38">
        <v>4</v>
      </c>
      <c r="B90" s="38">
        <v>11</v>
      </c>
      <c r="C90" s="39" t="s">
        <v>276</v>
      </c>
      <c r="D90" s="38">
        <v>2005</v>
      </c>
      <c r="E90" s="39" t="s">
        <v>223</v>
      </c>
      <c r="F90" s="39" t="s">
        <v>18</v>
      </c>
      <c r="G90" s="39" t="s">
        <v>277</v>
      </c>
      <c r="H90" s="39" t="s">
        <v>169</v>
      </c>
      <c r="I90" s="39" t="str">
        <f>VLOOKUP(G90,Příjmení!$A$1:$B$997,2,FALSE)</f>
        <v>Čermákové</v>
      </c>
      <c r="J90" s="39" t="str">
        <f>VLOOKUP(H90,Jména!$A$1:$B$926,2,FALSE)</f>
        <v>Tereze</v>
      </c>
      <c r="K90" s="41" t="str">
        <f>VLOOKUP(A90,Popis!$B$6:$C$15,2,FALSE)</f>
        <v>4. kategorie - naděje starší, ročník 2004 a 2005</v>
      </c>
    </row>
    <row r="91" spans="1:11" x14ac:dyDescent="0.25">
      <c r="A91" s="38">
        <v>4</v>
      </c>
      <c r="B91" s="38">
        <v>12</v>
      </c>
      <c r="C91" s="39" t="s">
        <v>278</v>
      </c>
      <c r="D91" s="38">
        <v>2005</v>
      </c>
      <c r="E91" s="39" t="s">
        <v>151</v>
      </c>
      <c r="F91" s="39" t="s">
        <v>18</v>
      </c>
      <c r="G91" s="39" t="s">
        <v>279</v>
      </c>
      <c r="H91" s="39" t="s">
        <v>280</v>
      </c>
      <c r="I91" s="39" t="str">
        <f>VLOOKUP(G91,Příjmení!$A$1:$B$997,2,FALSE)</f>
        <v>Tučkové</v>
      </c>
      <c r="J91" s="39" t="str">
        <f>VLOOKUP(H91,Jména!$A$1:$B$926,2,FALSE)</f>
        <v>Nathali</v>
      </c>
      <c r="K91" s="41" t="str">
        <f>VLOOKUP(A91,Popis!$B$6:$C$15,2,FALSE)</f>
        <v>4. kategorie - naděje starší, ročník 2004 a 2005</v>
      </c>
    </row>
    <row r="92" spans="1:11" x14ac:dyDescent="0.25">
      <c r="A92" s="38">
        <v>4</v>
      </c>
      <c r="B92" s="38">
        <v>13</v>
      </c>
      <c r="C92" s="39" t="s">
        <v>281</v>
      </c>
      <c r="D92" s="38">
        <v>2004</v>
      </c>
      <c r="E92" s="39" t="s">
        <v>114</v>
      </c>
      <c r="F92" s="39" t="s">
        <v>18</v>
      </c>
      <c r="G92" s="39" t="s">
        <v>282</v>
      </c>
      <c r="H92" s="39" t="s">
        <v>283</v>
      </c>
      <c r="I92" s="39" t="str">
        <f>VLOOKUP(G92,Příjmení!$A$1:$B$997,2,FALSE)</f>
        <v>Avtové</v>
      </c>
      <c r="J92" s="39" t="str">
        <f>VLOOKUP(H92,Jména!$A$1:$B$926,2,FALSE)</f>
        <v>Diana</v>
      </c>
      <c r="K92" s="41" t="str">
        <f>VLOOKUP(A92,Popis!$B$6:$C$15,2,FALSE)</f>
        <v>4. kategorie - naděje starší, ročník 2004 a 2005</v>
      </c>
    </row>
    <row r="93" spans="1:11" x14ac:dyDescent="0.25">
      <c r="A93" s="38">
        <v>4</v>
      </c>
      <c r="B93" s="38">
        <v>14</v>
      </c>
      <c r="C93" s="39" t="s">
        <v>284</v>
      </c>
      <c r="D93" s="38">
        <v>2005</v>
      </c>
      <c r="E93" s="39" t="s">
        <v>285</v>
      </c>
      <c r="F93" s="39" t="s">
        <v>62</v>
      </c>
      <c r="G93" s="39" t="s">
        <v>286</v>
      </c>
      <c r="H93" s="39" t="s">
        <v>233</v>
      </c>
      <c r="I93" s="39" t="str">
        <f>VLOOKUP(G93,Příjmení!$A$1:$B$997,2,FALSE)</f>
        <v>Sommerbichler</v>
      </c>
      <c r="J93" s="39" t="str">
        <f>VLOOKUP(H93,Jména!$A$1:$B$926,2,FALSE)</f>
        <v>Lena</v>
      </c>
      <c r="K93" s="41" t="str">
        <f>VLOOKUP(A93,Popis!$B$6:$C$15,2,FALSE)</f>
        <v>4. kategorie - naděje starší, ročník 2004 a 2005</v>
      </c>
    </row>
    <row r="94" spans="1:11" x14ac:dyDescent="0.25">
      <c r="A94" s="38">
        <v>4</v>
      </c>
      <c r="B94" s="38">
        <v>15</v>
      </c>
      <c r="C94" s="39" t="s">
        <v>287</v>
      </c>
      <c r="D94" s="38">
        <v>2004</v>
      </c>
      <c r="E94" s="39" t="s">
        <v>288</v>
      </c>
      <c r="F94" s="39" t="s">
        <v>289</v>
      </c>
      <c r="G94" s="39" t="s">
        <v>290</v>
      </c>
      <c r="H94" s="39" t="s">
        <v>291</v>
      </c>
      <c r="I94" s="39" t="str">
        <f>VLOOKUP(G94,Příjmení!$A$1:$B$997,2,FALSE)</f>
        <v>Klimenko</v>
      </c>
      <c r="J94" s="39" t="str">
        <f>VLOOKUP(H94,Jména!$A$1:$B$926,2,FALSE)</f>
        <v>Xenie</v>
      </c>
      <c r="K94" s="41" t="str">
        <f>VLOOKUP(A94,Popis!$B$6:$C$15,2,FALSE)</f>
        <v>4. kategorie - naděje starší, ročník 2004 a 2005</v>
      </c>
    </row>
    <row r="95" spans="1:11" x14ac:dyDescent="0.25">
      <c r="A95" s="38">
        <v>4</v>
      </c>
      <c r="B95" s="38">
        <v>16</v>
      </c>
      <c r="C95" s="214" t="s">
        <v>292</v>
      </c>
      <c r="D95" s="38">
        <v>2005</v>
      </c>
      <c r="E95" s="39" t="s">
        <v>61</v>
      </c>
      <c r="F95" s="214" t="s">
        <v>62</v>
      </c>
      <c r="G95" s="39" t="s">
        <v>293</v>
      </c>
      <c r="H95" s="39" t="s">
        <v>294</v>
      </c>
      <c r="I95" s="39" t="str">
        <f>VLOOKUP(G95,Příjmení!$A$1:$B$997,2,FALSE)</f>
        <v>Illichmann</v>
      </c>
      <c r="J95" s="39" t="str">
        <f>VLOOKUP(H95,Jména!$A$1:$B$926,2,FALSE)</f>
        <v>Johanna</v>
      </c>
      <c r="K95" s="41" t="str">
        <f>VLOOKUP(A95,Popis!$B$6:$C$15,2,FALSE)</f>
        <v>4. kategorie - naděje starší, ročník 2004 a 2005</v>
      </c>
    </row>
    <row r="96" spans="1:11" x14ac:dyDescent="0.25">
      <c r="A96" s="38">
        <v>4</v>
      </c>
      <c r="B96" s="38">
        <v>17</v>
      </c>
      <c r="C96" s="39" t="s">
        <v>295</v>
      </c>
      <c r="D96" s="38">
        <v>2004</v>
      </c>
      <c r="E96" s="39" t="s">
        <v>85</v>
      </c>
      <c r="F96" s="39" t="s">
        <v>18</v>
      </c>
      <c r="G96" s="39" t="s">
        <v>296</v>
      </c>
      <c r="H96" s="39" t="s">
        <v>297</v>
      </c>
      <c r="I96" s="39" t="str">
        <f>VLOOKUP(G96,Příjmení!$A$1:$B$997,2,FALSE)</f>
        <v>Vejnarové</v>
      </c>
      <c r="J96" s="39" t="str">
        <f>VLOOKUP(H96,Jména!$A$1:$B$926,2,FALSE)</f>
        <v>Johance</v>
      </c>
      <c r="K96" s="41" t="str">
        <f>VLOOKUP(A96,Popis!$B$6:$C$15,2,FALSE)</f>
        <v>4. kategorie - naděje starší, ročník 2004 a 2005</v>
      </c>
    </row>
    <row r="97" spans="1:11" x14ac:dyDescent="0.25">
      <c r="A97" s="38">
        <v>4</v>
      </c>
      <c r="B97" s="38">
        <v>18</v>
      </c>
      <c r="C97" s="215" t="s">
        <v>298</v>
      </c>
      <c r="D97" s="38">
        <v>2005</v>
      </c>
      <c r="E97" s="39" t="s">
        <v>143</v>
      </c>
      <c r="F97" s="39" t="s">
        <v>13</v>
      </c>
      <c r="G97" s="39" t="s">
        <v>299</v>
      </c>
      <c r="H97" s="39" t="s">
        <v>300</v>
      </c>
      <c r="I97" s="39" t="str">
        <f>VLOOKUP(G97,Příjmení!$A$1:$B$997,2,FALSE)</f>
        <v>Błaszkiewicz</v>
      </c>
      <c r="J97" s="39" t="str">
        <f>VLOOKUP(H97,Jména!$A$1:$B$926,2,FALSE)</f>
        <v>Marika</v>
      </c>
      <c r="K97" s="41" t="str">
        <f>VLOOKUP(A97,Popis!$B$6:$C$15,2,FALSE)</f>
        <v>4. kategorie - naděje starší, ročník 2004 a 2005</v>
      </c>
    </row>
    <row r="98" spans="1:11" x14ac:dyDescent="0.25">
      <c r="A98" s="38">
        <v>4</v>
      </c>
      <c r="B98" s="38">
        <v>20</v>
      </c>
      <c r="C98" s="214" t="s">
        <v>301</v>
      </c>
      <c r="D98" s="38">
        <v>2004</v>
      </c>
      <c r="E98" s="39" t="s">
        <v>114</v>
      </c>
      <c r="F98" s="214" t="s">
        <v>18</v>
      </c>
      <c r="G98" s="39" t="s">
        <v>302</v>
      </c>
      <c r="H98" s="39" t="s">
        <v>35</v>
      </c>
      <c r="I98" s="39" t="str">
        <f>VLOOKUP(G98,Příjmení!$A$1:$B$997,2,FALSE)</f>
        <v>Ruckerové</v>
      </c>
      <c r="J98" s="39" t="str">
        <f>VLOOKUP(H98,Jména!$A$1:$B$926,2,FALSE)</f>
        <v>Veronice</v>
      </c>
      <c r="K98" s="41" t="str">
        <f>VLOOKUP(A98,Popis!$B$6:$C$15,2,FALSE)</f>
        <v>4. kategorie - naděje starší, ročník 2004 a 2005</v>
      </c>
    </row>
    <row r="99" spans="1:11" x14ac:dyDescent="0.25">
      <c r="A99" s="38">
        <v>4</v>
      </c>
      <c r="B99" s="38">
        <v>21</v>
      </c>
      <c r="C99" s="39" t="s">
        <v>303</v>
      </c>
      <c r="D99" s="38">
        <v>2004</v>
      </c>
      <c r="E99" s="39" t="s">
        <v>164</v>
      </c>
      <c r="F99" s="214" t="s">
        <v>18</v>
      </c>
      <c r="G99" s="39" t="s">
        <v>304</v>
      </c>
      <c r="H99" s="39" t="s">
        <v>76</v>
      </c>
      <c r="I99" s="39" t="str">
        <f>VLOOKUP(G99,Příjmení!$A$1:$B$997,2,FALSE)</f>
        <v>Musilové</v>
      </c>
      <c r="J99" s="39" t="str">
        <f>VLOOKUP(H99,Jména!$A$1:$B$926,2,FALSE)</f>
        <v>Julii</v>
      </c>
      <c r="K99" s="41" t="str">
        <f>VLOOKUP(A99,Popis!$B$6:$C$15,2,FALSE)</f>
        <v>4. kategorie - naděje starší, ročník 2004 a 2005</v>
      </c>
    </row>
    <row r="100" spans="1:11" x14ac:dyDescent="0.25">
      <c r="A100" s="38">
        <v>4</v>
      </c>
      <c r="B100" s="38">
        <v>22</v>
      </c>
      <c r="C100" s="39" t="s">
        <v>305</v>
      </c>
      <c r="D100" s="38">
        <v>2004</v>
      </c>
      <c r="E100" s="39" t="s">
        <v>306</v>
      </c>
      <c r="F100" s="39" t="s">
        <v>62</v>
      </c>
      <c r="G100" s="39" t="s">
        <v>307</v>
      </c>
      <c r="H100" s="39" t="s">
        <v>308</v>
      </c>
      <c r="I100" s="39" t="str">
        <f>VLOOKUP(G100,Příjmení!$A$1:$B$997,2,FALSE)</f>
        <v>Bauer</v>
      </c>
      <c r="J100" s="39" t="str">
        <f>VLOOKUP(H100,Jména!$A$1:$B$926,2,FALSE)</f>
        <v>Una</v>
      </c>
      <c r="K100" s="41" t="str">
        <f>VLOOKUP(A100,Popis!$B$6:$C$15,2,FALSE)</f>
        <v>4. kategorie - naděje starší, ročník 2004 a 2005</v>
      </c>
    </row>
    <row r="101" spans="1:11" x14ac:dyDescent="0.25">
      <c r="A101" s="38">
        <v>4</v>
      </c>
      <c r="B101" s="38">
        <v>25</v>
      </c>
      <c r="C101" s="39" t="s">
        <v>309</v>
      </c>
      <c r="D101" s="38">
        <v>2005</v>
      </c>
      <c r="E101" s="39" t="s">
        <v>17</v>
      </c>
      <c r="F101" s="214" t="s">
        <v>18</v>
      </c>
      <c r="G101" s="39" t="s">
        <v>310</v>
      </c>
      <c r="H101" s="39" t="s">
        <v>255</v>
      </c>
      <c r="I101" s="39" t="str">
        <f>VLOOKUP(G101,Příjmení!$A$1:$B$997,2,FALSE)</f>
        <v>Václavíkové</v>
      </c>
      <c r="J101" s="39" t="str">
        <f>VLOOKUP(H101,Jména!$A$1:$B$926,2,FALSE)</f>
        <v>Denise</v>
      </c>
      <c r="K101" s="41" t="str">
        <f>VLOOKUP(A101,Popis!$B$6:$C$15,2,FALSE)</f>
        <v>4. kategorie - naděje starší, ročník 2004 a 2005</v>
      </c>
    </row>
    <row r="102" spans="1:11" x14ac:dyDescent="0.25">
      <c r="A102" s="38">
        <v>4</v>
      </c>
      <c r="B102" s="38">
        <v>26</v>
      </c>
      <c r="C102" s="39" t="s">
        <v>311</v>
      </c>
      <c r="D102" s="38">
        <v>2005</v>
      </c>
      <c r="E102" s="39" t="s">
        <v>285</v>
      </c>
      <c r="F102" s="39" t="s">
        <v>62</v>
      </c>
      <c r="G102" s="39" t="s">
        <v>312</v>
      </c>
      <c r="H102" s="39" t="s">
        <v>313</v>
      </c>
      <c r="I102" s="39" t="str">
        <f>VLOOKUP(G102,Příjmení!$A$1:$B$997,2,FALSE)</f>
        <v>Stöckl</v>
      </c>
      <c r="J102" s="39" t="str">
        <f>VLOOKUP(H102,Jména!$A$1:$B$926,2,FALSE)</f>
        <v>Lea</v>
      </c>
      <c r="K102" s="41" t="str">
        <f>VLOOKUP(A102,Popis!$B$6:$C$15,2,FALSE)</f>
        <v>4. kategorie - naděje starší, ročník 2004 a 2005</v>
      </c>
    </row>
    <row r="103" spans="1:11" x14ac:dyDescent="0.25">
      <c r="A103" s="38">
        <v>4</v>
      </c>
      <c r="B103" s="38">
        <v>29</v>
      </c>
      <c r="C103" s="215" t="s">
        <v>314</v>
      </c>
      <c r="D103" s="38">
        <v>2004</v>
      </c>
      <c r="E103" s="39" t="s">
        <v>30</v>
      </c>
      <c r="F103" s="39" t="s">
        <v>13</v>
      </c>
      <c r="G103" s="39" t="s">
        <v>315</v>
      </c>
      <c r="H103" s="39" t="s">
        <v>316</v>
      </c>
      <c r="I103" s="39" t="str">
        <f>VLOOKUP(G103,Příjmení!$A$1:$B$997,2,FALSE)</f>
        <v>Adamczyk</v>
      </c>
      <c r="J103" s="39" t="str">
        <f>VLOOKUP(H103,Jména!$A$1:$B$926,2,FALSE)</f>
        <v>Wiktoria</v>
      </c>
      <c r="K103" s="41" t="str">
        <f>VLOOKUP(A103,Popis!$B$6:$C$15,2,FALSE)</f>
        <v>4. kategorie - naděje starší, ročník 2004 a 2005</v>
      </c>
    </row>
    <row r="104" spans="1:11" x14ac:dyDescent="0.25">
      <c r="A104" s="38">
        <v>4</v>
      </c>
      <c r="B104" s="38">
        <v>30</v>
      </c>
      <c r="C104" s="39" t="s">
        <v>317</v>
      </c>
      <c r="D104" s="38">
        <v>2005</v>
      </c>
      <c r="E104" s="39" t="s">
        <v>143</v>
      </c>
      <c r="F104" s="39" t="s">
        <v>13</v>
      </c>
      <c r="G104" s="212" t="s">
        <v>318</v>
      </c>
      <c r="H104" s="213" t="s">
        <v>319</v>
      </c>
      <c r="I104" s="39" t="str">
        <f>VLOOKUP(G104,Příjmení!$A$1:$B$997,2,FALSE)</f>
        <v>Lewandowska</v>
      </c>
      <c r="J104" s="39" t="str">
        <f>VLOOKUP(H104,Jména!$A$1:$B$926,2,FALSE)</f>
        <v>Kornelia</v>
      </c>
      <c r="K104" s="41" t="str">
        <f>VLOOKUP(A104,Popis!$B$6:$C$15,2,FALSE)</f>
        <v>4. kategorie - naděje starší, ročník 2004 a 2005</v>
      </c>
    </row>
    <row r="105" spans="1:11" x14ac:dyDescent="0.25">
      <c r="A105" s="38">
        <v>4</v>
      </c>
      <c r="B105" s="38">
        <v>32</v>
      </c>
      <c r="C105" s="215" t="s">
        <v>320</v>
      </c>
      <c r="D105" s="38">
        <v>2005</v>
      </c>
      <c r="E105" s="39" t="s">
        <v>179</v>
      </c>
      <c r="F105" s="39" t="s">
        <v>62</v>
      </c>
      <c r="G105" s="39" t="s">
        <v>321</v>
      </c>
      <c r="H105" s="39" t="s">
        <v>322</v>
      </c>
      <c r="I105" s="39" t="str">
        <f>VLOOKUP(G105,Příjmení!$A$1:$B$997,2,FALSE)</f>
        <v>Wagner-Löffler</v>
      </c>
      <c r="J105" s="39" t="str">
        <f>VLOOKUP(H105,Jména!$A$1:$B$926,2,FALSE)</f>
        <v>Adela</v>
      </c>
      <c r="K105" s="41" t="str">
        <f>VLOOKUP(A105,Popis!$B$6:$C$15,2,FALSE)</f>
        <v>4. kategorie - naděje starší, ročník 2004 a 2005</v>
      </c>
    </row>
    <row r="106" spans="1:11" x14ac:dyDescent="0.25">
      <c r="A106" s="38">
        <v>4</v>
      </c>
      <c r="B106" s="38">
        <v>33</v>
      </c>
      <c r="C106" s="214" t="s">
        <v>323</v>
      </c>
      <c r="D106" s="38">
        <v>2004</v>
      </c>
      <c r="E106" s="39" t="s">
        <v>61</v>
      </c>
      <c r="F106" s="214" t="s">
        <v>62</v>
      </c>
      <c r="G106" s="39" t="s">
        <v>324</v>
      </c>
      <c r="H106" s="39" t="s">
        <v>193</v>
      </c>
      <c r="I106" s="39" t="str">
        <f>VLOOKUP(G106,Příjmení!$A$1:$B$997,2,FALSE)</f>
        <v>Murkovic</v>
      </c>
      <c r="J106" s="39" t="str">
        <f>VLOOKUP(H106,Jména!$A$1:$B$926,2,FALSE)</f>
        <v>Elle</v>
      </c>
      <c r="K106" s="41" t="str">
        <f>VLOOKUP(A106,Popis!$B$6:$C$15,2,FALSE)</f>
        <v>4. kategorie - naděje starší, ročník 2004 a 2005</v>
      </c>
    </row>
    <row r="107" spans="1:11" x14ac:dyDescent="0.25">
      <c r="A107" s="38">
        <v>5</v>
      </c>
      <c r="B107" s="38">
        <v>1</v>
      </c>
      <c r="C107" s="39" t="s">
        <v>325</v>
      </c>
      <c r="D107" s="38">
        <v>2001</v>
      </c>
      <c r="E107" s="39" t="s">
        <v>306</v>
      </c>
      <c r="F107" s="39" t="s">
        <v>62</v>
      </c>
      <c r="G107" s="39" t="s">
        <v>326</v>
      </c>
      <c r="H107" s="39" t="s">
        <v>327</v>
      </c>
      <c r="I107" s="39" t="str">
        <f>VLOOKUP(G107,Příjmení!$A$1:$B$997,2,FALSE)</f>
        <v>Krefl</v>
      </c>
      <c r="J107" s="39" t="str">
        <f>VLOOKUP(H107,Jména!$A$1:$B$926,2,FALSE)</f>
        <v>Rosa</v>
      </c>
      <c r="K107" s="41" t="str">
        <f>VLOOKUP(A107,Popis!$B$6:$C$15,2,FALSE)</f>
        <v>5. kategorie - juniorky, ročník 2001 - 2003</v>
      </c>
    </row>
    <row r="108" spans="1:11" x14ac:dyDescent="0.25">
      <c r="A108" s="38">
        <v>5</v>
      </c>
      <c r="B108" s="38">
        <v>2</v>
      </c>
      <c r="C108" s="39" t="s">
        <v>328</v>
      </c>
      <c r="D108" s="38">
        <v>2001</v>
      </c>
      <c r="E108" s="39" t="s">
        <v>265</v>
      </c>
      <c r="F108" s="39" t="s">
        <v>156</v>
      </c>
      <c r="G108" s="39" t="s">
        <v>329</v>
      </c>
      <c r="H108" s="39" t="s">
        <v>24</v>
      </c>
      <c r="I108" s="39" t="str">
        <f>VLOOKUP(G108,Příjmení!$A$1:$B$997,2,FALSE)</f>
        <v>Bello</v>
      </c>
      <c r="J108" s="39" t="str">
        <f>VLOOKUP(H108,Jména!$A$1:$B$926,2,FALSE)</f>
        <v>Emě</v>
      </c>
      <c r="K108" s="41" t="str">
        <f>VLOOKUP(A108,Popis!$B$6:$C$15,2,FALSE)</f>
        <v>5. kategorie - juniorky, ročník 2001 - 2003</v>
      </c>
    </row>
    <row r="109" spans="1:11" x14ac:dyDescent="0.25">
      <c r="A109" s="38">
        <v>5</v>
      </c>
      <c r="B109" s="38">
        <v>3</v>
      </c>
      <c r="C109" s="39" t="s">
        <v>330</v>
      </c>
      <c r="D109" s="38">
        <v>2003</v>
      </c>
      <c r="E109" s="39" t="s">
        <v>168</v>
      </c>
      <c r="F109" s="39" t="s">
        <v>18</v>
      </c>
      <c r="G109" s="39" t="s">
        <v>331</v>
      </c>
      <c r="H109" s="39" t="s">
        <v>227</v>
      </c>
      <c r="I109" s="39" t="str">
        <f>VLOOKUP(G109,Příjmení!$A$1:$B$997,2,FALSE)</f>
        <v>Pochylé</v>
      </c>
      <c r="J109" s="39" t="str">
        <f>VLOOKUP(H109,Jména!$A$1:$B$926,2,FALSE)</f>
        <v>Nele</v>
      </c>
      <c r="K109" s="41" t="str">
        <f>VLOOKUP(A109,Popis!$B$6:$C$15,2,FALSE)</f>
        <v>5. kategorie - juniorky, ročník 2001 - 2003</v>
      </c>
    </row>
    <row r="110" spans="1:11" x14ac:dyDescent="0.25">
      <c r="A110" s="38">
        <v>5</v>
      </c>
      <c r="B110" s="38">
        <v>4</v>
      </c>
      <c r="C110" s="214" t="s">
        <v>332</v>
      </c>
      <c r="D110" s="38">
        <v>2003</v>
      </c>
      <c r="E110" s="39" t="s">
        <v>61</v>
      </c>
      <c r="F110" s="39" t="s">
        <v>62</v>
      </c>
      <c r="G110" s="39" t="s">
        <v>333</v>
      </c>
      <c r="H110" s="39" t="s">
        <v>334</v>
      </c>
      <c r="I110" s="39" t="str">
        <f>VLOOKUP(G110,Příjmení!$A$1:$B$997,2,FALSE)</f>
        <v>Miklavcic</v>
      </c>
      <c r="J110" s="39" t="str">
        <f>VLOOKUP(H110,Jména!$A$1:$B$926,2,FALSE)</f>
        <v>Michaele</v>
      </c>
      <c r="K110" s="41" t="str">
        <f>VLOOKUP(A110,Popis!$B$6:$C$15,2,FALSE)</f>
        <v>5. kategorie - juniorky, ročník 2001 - 2003</v>
      </c>
    </row>
    <row r="111" spans="1:11" x14ac:dyDescent="0.25">
      <c r="A111" s="38">
        <v>5</v>
      </c>
      <c r="B111" s="38">
        <v>5</v>
      </c>
      <c r="C111" s="214" t="s">
        <v>335</v>
      </c>
      <c r="D111" s="38">
        <v>2003</v>
      </c>
      <c r="E111" s="39" t="s">
        <v>118</v>
      </c>
      <c r="F111" s="39" t="s">
        <v>13</v>
      </c>
      <c r="G111" s="39" t="s">
        <v>336</v>
      </c>
      <c r="H111" s="39" t="s">
        <v>337</v>
      </c>
      <c r="I111" s="39" t="str">
        <f>VLOOKUP(G111,Příjmení!$A$1:$B$997,2,FALSE)</f>
        <v>Dmowska</v>
      </c>
      <c r="J111" s="39" t="str">
        <f>VLOOKUP(H111,Jména!$A$1:$B$926,2,FALSE)</f>
        <v>Gabriele</v>
      </c>
      <c r="K111" s="41" t="str">
        <f>VLOOKUP(A111,Popis!$B$6:$C$15,2,FALSE)</f>
        <v>5. kategorie - juniorky, ročník 2001 - 2003</v>
      </c>
    </row>
    <row r="112" spans="1:11" x14ac:dyDescent="0.25">
      <c r="A112" s="38">
        <v>5</v>
      </c>
      <c r="B112" s="38">
        <v>6</v>
      </c>
      <c r="C112" s="39" t="s">
        <v>338</v>
      </c>
      <c r="D112" s="38">
        <v>2003</v>
      </c>
      <c r="E112" s="39" t="s">
        <v>85</v>
      </c>
      <c r="F112" s="39" t="s">
        <v>18</v>
      </c>
      <c r="G112" s="39" t="s">
        <v>339</v>
      </c>
      <c r="H112" s="39" t="s">
        <v>169</v>
      </c>
      <c r="I112" s="39" t="str">
        <f>VLOOKUP(G112,Příjmení!$A$1:$B$997,2,FALSE)</f>
        <v>Kolenaté</v>
      </c>
      <c r="J112" s="39" t="str">
        <f>VLOOKUP(H112,Jména!$A$1:$B$926,2,FALSE)</f>
        <v>Tereze</v>
      </c>
      <c r="K112" s="41" t="str">
        <f>VLOOKUP(A112,Popis!$B$6:$C$15,2,FALSE)</f>
        <v>5. kategorie - juniorky, ročník 2001 - 2003</v>
      </c>
    </row>
    <row r="113" spans="1:11" x14ac:dyDescent="0.25">
      <c r="A113" s="38">
        <v>5</v>
      </c>
      <c r="B113" s="38">
        <v>7</v>
      </c>
      <c r="C113" s="39" t="s">
        <v>340</v>
      </c>
      <c r="D113" s="38">
        <v>2002</v>
      </c>
      <c r="E113" s="39" t="s">
        <v>341</v>
      </c>
      <c r="F113" s="39" t="s">
        <v>18</v>
      </c>
      <c r="G113" s="39" t="s">
        <v>342</v>
      </c>
      <c r="H113" s="39" t="s">
        <v>56</v>
      </c>
      <c r="I113" s="39" t="str">
        <f>VLOOKUP(G113,Příjmení!$A$1:$B$997,2,FALSE)</f>
        <v>Savkové</v>
      </c>
      <c r="J113" s="39" t="str">
        <f>VLOOKUP(H113,Jména!$A$1:$B$926,2,FALSE)</f>
        <v>Kateřině</v>
      </c>
      <c r="K113" s="41" t="str">
        <f>VLOOKUP(A113,Popis!$B$6:$C$15,2,FALSE)</f>
        <v>5. kategorie - juniorky, ročník 2001 - 2003</v>
      </c>
    </row>
    <row r="114" spans="1:11" x14ac:dyDescent="0.25">
      <c r="A114" s="38">
        <v>5</v>
      </c>
      <c r="B114" s="38">
        <v>8</v>
      </c>
      <c r="C114" s="39" t="s">
        <v>343</v>
      </c>
      <c r="D114" s="38">
        <v>2002</v>
      </c>
      <c r="E114" s="39" t="s">
        <v>344</v>
      </c>
      <c r="F114" s="39" t="s">
        <v>289</v>
      </c>
      <c r="G114" s="39" t="s">
        <v>345</v>
      </c>
      <c r="H114" s="39" t="s">
        <v>244</v>
      </c>
      <c r="I114" s="39" t="str">
        <f>VLOOKUP(G114,Příjmení!$A$1:$B$997,2,FALSE)</f>
        <v>Uschakova</v>
      </c>
      <c r="J114" s="39" t="str">
        <f>VLOOKUP(H114,Jména!$A$1:$B$926,2,FALSE)</f>
        <v>Daria</v>
      </c>
      <c r="K114" s="41" t="str">
        <f>VLOOKUP(A114,Popis!$B$6:$C$15,2,FALSE)</f>
        <v>5. kategorie - juniorky, ročník 2001 - 2003</v>
      </c>
    </row>
    <row r="115" spans="1:11" x14ac:dyDescent="0.25">
      <c r="A115" s="38">
        <v>5</v>
      </c>
      <c r="B115" s="38">
        <v>9</v>
      </c>
      <c r="C115" s="39" t="s">
        <v>346</v>
      </c>
      <c r="D115" s="38">
        <v>2003</v>
      </c>
      <c r="E115" s="39" t="s">
        <v>168</v>
      </c>
      <c r="F115" s="39" t="s">
        <v>18</v>
      </c>
      <c r="G115" s="39" t="s">
        <v>347</v>
      </c>
      <c r="H115" s="39" t="s">
        <v>35</v>
      </c>
      <c r="I115" s="39" t="str">
        <f>VLOOKUP(G115,Příjmení!$A$1:$B$997,2,FALSE)</f>
        <v>Dolejší</v>
      </c>
      <c r="J115" s="39" t="str">
        <f>VLOOKUP(H115,Jména!$A$1:$B$926,2,FALSE)</f>
        <v>Veronice</v>
      </c>
      <c r="K115" s="41" t="str">
        <f>VLOOKUP(A115,Popis!$B$6:$C$15,2,FALSE)</f>
        <v>5. kategorie - juniorky, ročník 2001 - 2003</v>
      </c>
    </row>
    <row r="116" spans="1:11" x14ac:dyDescent="0.25">
      <c r="A116" s="38">
        <v>5</v>
      </c>
      <c r="B116" s="38">
        <v>10</v>
      </c>
      <c r="C116" s="214" t="s">
        <v>348</v>
      </c>
      <c r="D116" s="38">
        <v>2002</v>
      </c>
      <c r="E116" s="39" t="s">
        <v>61</v>
      </c>
      <c r="F116" s="39" t="s">
        <v>62</v>
      </c>
      <c r="G116" s="39" t="s">
        <v>349</v>
      </c>
      <c r="H116" s="39" t="s">
        <v>350</v>
      </c>
      <c r="I116" s="39" t="str">
        <f>VLOOKUP(G116,Příjmení!$A$1:$B$997,2,FALSE)</f>
        <v>Möstl,</v>
      </c>
      <c r="J116" s="39" t="str">
        <f>VLOOKUP(H116,Jména!$A$1:$B$926,2,FALSE)</f>
        <v>Marion</v>
      </c>
      <c r="K116" s="41" t="str">
        <f>VLOOKUP(A116,Popis!$B$6:$C$15,2,FALSE)</f>
        <v>5. kategorie - juniorky, ročník 2001 - 2003</v>
      </c>
    </row>
    <row r="117" spans="1:11" x14ac:dyDescent="0.25">
      <c r="A117" s="38">
        <v>5</v>
      </c>
      <c r="B117" s="38">
        <v>11</v>
      </c>
      <c r="C117" s="214" t="s">
        <v>351</v>
      </c>
      <c r="D117" s="38">
        <v>2003</v>
      </c>
      <c r="E117" s="39" t="s">
        <v>118</v>
      </c>
      <c r="F117" s="39" t="s">
        <v>13</v>
      </c>
      <c r="G117" s="39" t="s">
        <v>352</v>
      </c>
      <c r="H117" s="39" t="s">
        <v>53</v>
      </c>
      <c r="I117" s="39" t="str">
        <f>VLOOKUP(G117,Příjmení!$A$1:$B$997,2,FALSE)</f>
        <v>Szczygieł</v>
      </c>
      <c r="J117" s="39" t="str">
        <f>VLOOKUP(H117,Jména!$A$1:$B$926,2,FALSE)</f>
        <v>Anně</v>
      </c>
      <c r="K117" s="41" t="str">
        <f>VLOOKUP(A117,Popis!$B$6:$C$15,2,FALSE)</f>
        <v>5. kategorie - juniorky, ročník 2001 - 2003</v>
      </c>
    </row>
    <row r="118" spans="1:11" x14ac:dyDescent="0.25">
      <c r="A118" s="38">
        <v>5</v>
      </c>
      <c r="B118" s="38">
        <v>12</v>
      </c>
      <c r="C118" s="39" t="s">
        <v>353</v>
      </c>
      <c r="D118" s="38">
        <v>2003</v>
      </c>
      <c r="E118" s="39" t="s">
        <v>85</v>
      </c>
      <c r="F118" s="39" t="s">
        <v>18</v>
      </c>
      <c r="G118" s="39" t="s">
        <v>354</v>
      </c>
      <c r="H118" s="39" t="s">
        <v>355</v>
      </c>
      <c r="I118" s="39" t="str">
        <f>VLOOKUP(G118,Příjmení!$A$1:$B$997,2,FALSE)</f>
        <v>Šebkové</v>
      </c>
      <c r="J118" s="39" t="str">
        <f>VLOOKUP(H118,Jména!$A$1:$B$926,2,FALSE)</f>
        <v>Natálii</v>
      </c>
      <c r="K118" s="41" t="str">
        <f>VLOOKUP(A118,Popis!$B$6:$C$15,2,FALSE)</f>
        <v>5. kategorie - juniorky, ročník 2001 - 2003</v>
      </c>
    </row>
    <row r="119" spans="1:11" x14ac:dyDescent="0.25">
      <c r="A119" s="38">
        <v>5</v>
      </c>
      <c r="B119" s="38">
        <v>13</v>
      </c>
      <c r="C119" s="39" t="s">
        <v>356</v>
      </c>
      <c r="D119" s="38">
        <v>2002</v>
      </c>
      <c r="E119" s="39" t="s">
        <v>160</v>
      </c>
      <c r="F119" s="39" t="s">
        <v>18</v>
      </c>
      <c r="G119" s="39" t="s">
        <v>357</v>
      </c>
      <c r="H119" s="39" t="s">
        <v>95</v>
      </c>
      <c r="I119" s="39" t="str">
        <f>VLOOKUP(G119,Příjmení!$A$1:$B$997,2,FALSE)</f>
        <v>Jelínkové</v>
      </c>
      <c r="J119" s="39" t="str">
        <f>VLOOKUP(H119,Jména!$A$1:$B$926,2,FALSE)</f>
        <v>Viktori</v>
      </c>
      <c r="K119" s="41" t="str">
        <f>VLOOKUP(A119,Popis!$B$6:$C$15,2,FALSE)</f>
        <v>5. kategorie - juniorky, ročník 2001 - 2003</v>
      </c>
    </row>
    <row r="120" spans="1:11" x14ac:dyDescent="0.25">
      <c r="A120" s="38">
        <v>5</v>
      </c>
      <c r="B120" s="38">
        <v>14</v>
      </c>
      <c r="C120" s="214" t="s">
        <v>358</v>
      </c>
      <c r="D120" s="38">
        <v>2003</v>
      </c>
      <c r="E120" s="39" t="s">
        <v>118</v>
      </c>
      <c r="F120" s="39" t="s">
        <v>13</v>
      </c>
      <c r="G120" s="39" t="s">
        <v>359</v>
      </c>
      <c r="H120" s="39" t="s">
        <v>200</v>
      </c>
      <c r="I120" s="39" t="str">
        <f>VLOOKUP(G120,Příjmení!$A$1:$B$997,2,FALSE)</f>
        <v>Dobrołęcka</v>
      </c>
      <c r="J120" s="39" t="str">
        <f>VLOOKUP(H120,Jména!$A$1:$B$926,2,FALSE)</f>
        <v>Alicja</v>
      </c>
      <c r="K120" s="41" t="str">
        <f>VLOOKUP(A120,Popis!$B$6:$C$15,2,FALSE)</f>
        <v>5. kategorie - juniorky, ročník 2001 - 2003</v>
      </c>
    </row>
    <row r="121" spans="1:11" x14ac:dyDescent="0.25">
      <c r="A121" s="38">
        <v>5</v>
      </c>
      <c r="B121" s="38">
        <v>15</v>
      </c>
      <c r="C121" s="39" t="s">
        <v>360</v>
      </c>
      <c r="D121" s="38">
        <v>2002</v>
      </c>
      <c r="E121" s="39" t="s">
        <v>164</v>
      </c>
      <c r="F121" s="39" t="s">
        <v>18</v>
      </c>
      <c r="G121" s="39" t="s">
        <v>361</v>
      </c>
      <c r="H121" s="39" t="s">
        <v>362</v>
      </c>
      <c r="I121" s="39" t="str">
        <f>VLOOKUP(G121,Příjmení!$A$1:$B$997,2,FALSE)</f>
        <v>Pešlové</v>
      </c>
      <c r="J121" s="39" t="str">
        <f>VLOOKUP(H121,Jména!$A$1:$B$926,2,FALSE)</f>
        <v>Daniele</v>
      </c>
      <c r="K121" s="41" t="str">
        <f>VLOOKUP(A121,Popis!$B$6:$C$15,2,FALSE)</f>
        <v>5. kategorie - juniorky, ročník 2001 - 2003</v>
      </c>
    </row>
    <row r="122" spans="1:11" x14ac:dyDescent="0.25">
      <c r="A122" s="38">
        <v>5</v>
      </c>
      <c r="B122" s="38">
        <v>16</v>
      </c>
      <c r="C122" s="39" t="s">
        <v>363</v>
      </c>
      <c r="D122" s="38">
        <v>2003</v>
      </c>
      <c r="E122" s="39" t="s">
        <v>151</v>
      </c>
      <c r="F122" s="39" t="s">
        <v>18</v>
      </c>
      <c r="G122" s="39" t="s">
        <v>364</v>
      </c>
      <c r="H122" s="39" t="s">
        <v>365</v>
      </c>
      <c r="I122" s="39" t="str">
        <f>VLOOKUP(G122,Příjmení!$A$1:$B$997,2,FALSE)</f>
        <v>Vrbacké</v>
      </c>
      <c r="J122" s="39" t="str">
        <f>VLOOKUP(H122,Jména!$A$1:$B$926,2,FALSE)</f>
        <v>Vandě</v>
      </c>
      <c r="K122" s="41" t="str">
        <f>VLOOKUP(A122,Popis!$B$6:$C$15,2,FALSE)</f>
        <v>5. kategorie - juniorky, ročník 2001 - 2003</v>
      </c>
    </row>
    <row r="123" spans="1:11" x14ac:dyDescent="0.25">
      <c r="A123" s="38">
        <v>5</v>
      </c>
      <c r="B123" s="38">
        <v>17</v>
      </c>
      <c r="C123" s="39" t="s">
        <v>366</v>
      </c>
      <c r="D123" s="38">
        <v>2003</v>
      </c>
      <c r="E123" s="39" t="s">
        <v>198</v>
      </c>
      <c r="F123" s="39" t="s">
        <v>13</v>
      </c>
      <c r="G123" s="39" t="s">
        <v>367</v>
      </c>
      <c r="H123" s="39" t="s">
        <v>368</v>
      </c>
      <c r="I123" s="39" t="str">
        <f>VLOOKUP(G123,Příjmení!$A$1:$B$997,2,FALSE)</f>
        <v>Brzeżny</v>
      </c>
      <c r="J123" s="39" t="str">
        <f>VLOOKUP(H123,Jména!$A$1:$B$926,2,FALSE)</f>
        <v>Adrianně</v>
      </c>
      <c r="K123" s="41" t="str">
        <f>VLOOKUP(A123,Popis!$B$6:$C$15,2,FALSE)</f>
        <v>5. kategorie - juniorky, ročník 2001 - 2003</v>
      </c>
    </row>
    <row r="124" spans="1:11" x14ac:dyDescent="0.25">
      <c r="A124" s="38">
        <v>5</v>
      </c>
      <c r="B124" s="38">
        <v>20</v>
      </c>
      <c r="C124" s="39" t="s">
        <v>369</v>
      </c>
      <c r="D124" s="38">
        <v>2002</v>
      </c>
      <c r="E124" s="39" t="s">
        <v>151</v>
      </c>
      <c r="F124" s="39" t="s">
        <v>18</v>
      </c>
      <c r="G124" s="39" t="s">
        <v>370</v>
      </c>
      <c r="H124" s="39" t="s">
        <v>56</v>
      </c>
      <c r="I124" s="39" t="str">
        <f>VLOOKUP(G124,Příjmení!$A$1:$B$997,2,FALSE)</f>
        <v>Šimůnkové</v>
      </c>
      <c r="J124" s="39" t="str">
        <f>VLOOKUP(H124,Jména!$A$1:$B$926,2,FALSE)</f>
        <v>Kateřině</v>
      </c>
      <c r="K124" s="41" t="str">
        <f>VLOOKUP(A124,Popis!$B$6:$C$15,2,FALSE)</f>
        <v>5. kategorie - juniorky, ročník 2001 - 2003</v>
      </c>
    </row>
    <row r="125" spans="1:11" x14ac:dyDescent="0.25">
      <c r="A125" s="38">
        <v>5</v>
      </c>
      <c r="B125" s="38">
        <v>21</v>
      </c>
      <c r="C125" s="215" t="s">
        <v>371</v>
      </c>
      <c r="D125" s="38">
        <v>2003</v>
      </c>
      <c r="E125" s="39" t="s">
        <v>22</v>
      </c>
      <c r="F125" s="39" t="s">
        <v>18</v>
      </c>
      <c r="G125" s="39" t="s">
        <v>372</v>
      </c>
      <c r="H125" s="39" t="s">
        <v>169</v>
      </c>
      <c r="I125" s="39" t="str">
        <f>VLOOKUP(G125,Příjmení!$A$1:$B$997,2,FALSE)</f>
        <v>Kutišové</v>
      </c>
      <c r="J125" s="39" t="str">
        <f>VLOOKUP(H125,Jména!$A$1:$B$926,2,FALSE)</f>
        <v>Tereze</v>
      </c>
      <c r="K125" s="41" t="str">
        <f>VLOOKUP(A125,Popis!$B$6:$C$15,2,FALSE)</f>
        <v>5. kategorie - juniorky, ročník 2001 - 2003</v>
      </c>
    </row>
    <row r="126" spans="1:11" x14ac:dyDescent="0.25">
      <c r="A126" s="38">
        <v>6</v>
      </c>
      <c r="B126" s="38">
        <v>1</v>
      </c>
      <c r="C126" s="39" t="s">
        <v>373</v>
      </c>
      <c r="D126" s="38">
        <v>1994</v>
      </c>
      <c r="E126" s="39" t="s">
        <v>17</v>
      </c>
      <c r="F126" s="39" t="s">
        <v>18</v>
      </c>
      <c r="G126" s="39" t="s">
        <v>374</v>
      </c>
      <c r="H126" s="39" t="s">
        <v>375</v>
      </c>
      <c r="I126" s="39" t="str">
        <f>VLOOKUP(G126,Příjmení!$A$1:$B$997,2,FALSE)</f>
        <v>Švédové</v>
      </c>
      <c r="J126" s="39" t="str">
        <f>VLOOKUP(H126,Jména!$A$1:$B$926,2,FALSE)</f>
        <v>Martině</v>
      </c>
      <c r="K126" s="41" t="str">
        <f>VLOOKUP(A126,Popis!$B$6:$C$15,2,FALSE)</f>
        <v>6. kategorie - seniorky, ročník 2000 a st.</v>
      </c>
    </row>
    <row r="127" spans="1:11" x14ac:dyDescent="0.25">
      <c r="A127" s="38">
        <v>6</v>
      </c>
      <c r="B127" s="38">
        <v>2</v>
      </c>
      <c r="C127" s="39" t="s">
        <v>376</v>
      </c>
      <c r="D127" s="38">
        <v>2000</v>
      </c>
      <c r="E127" s="39" t="s">
        <v>223</v>
      </c>
      <c r="F127" s="39" t="s">
        <v>18</v>
      </c>
      <c r="G127" s="39" t="s">
        <v>377</v>
      </c>
      <c r="H127" s="39" t="s">
        <v>378</v>
      </c>
      <c r="I127" s="39" t="str">
        <f>VLOOKUP(G127,Příjmení!$A$1:$B$997,2,FALSE)</f>
        <v>Vodičkové</v>
      </c>
      <c r="J127" s="39" t="str">
        <f>VLOOKUP(H127,Jména!$A$1:$B$926,2,FALSE)</f>
        <v>Mileně</v>
      </c>
      <c r="K127" s="41" t="str">
        <f>VLOOKUP(A127,Popis!$B$6:$C$15,2,FALSE)</f>
        <v>6. kategorie - seniorky, ročník 2000 a st.</v>
      </c>
    </row>
    <row r="128" spans="1:11" x14ac:dyDescent="0.25">
      <c r="A128" s="38">
        <v>7</v>
      </c>
      <c r="B128" s="38">
        <v>1</v>
      </c>
      <c r="C128" s="39" t="s">
        <v>379</v>
      </c>
      <c r="D128" s="38">
        <v>2005</v>
      </c>
      <c r="E128" s="39" t="s">
        <v>136</v>
      </c>
      <c r="F128" s="39" t="s">
        <v>18</v>
      </c>
      <c r="G128" s="39" t="s">
        <v>380</v>
      </c>
      <c r="H128" s="39" t="s">
        <v>138</v>
      </c>
      <c r="I128" s="39" t="str">
        <f>VLOOKUP(G128,Příjmení!$A$1:$B$997,2,FALSE)</f>
        <v>Podlahové</v>
      </c>
      <c r="J128" s="39" t="str">
        <f>VLOOKUP(H128,Jména!$A$1:$B$926,2,FALSE)</f>
        <v>Adéle</v>
      </c>
      <c r="K128" s="41" t="str">
        <f>VLOOKUP(A128,Popis!$B$6:$C$15,2,FALSE)</f>
        <v>7. kategorie - kadetky mladší, ročník 2004 a 2005</v>
      </c>
    </row>
    <row r="129" spans="1:11" x14ac:dyDescent="0.25">
      <c r="A129" s="38">
        <v>7</v>
      </c>
      <c r="B129" s="38">
        <v>2</v>
      </c>
      <c r="C129" s="39" t="s">
        <v>381</v>
      </c>
      <c r="D129" s="38">
        <v>2004</v>
      </c>
      <c r="E129" s="39" t="s">
        <v>341</v>
      </c>
      <c r="F129" s="39" t="s">
        <v>18</v>
      </c>
      <c r="G129" s="39" t="s">
        <v>382</v>
      </c>
      <c r="H129" s="39" t="s">
        <v>53</v>
      </c>
      <c r="I129" s="39" t="str">
        <f>VLOOKUP(G129,Příjmení!$A$1:$B$997,2,FALSE)</f>
        <v>Maršálkové</v>
      </c>
      <c r="J129" s="39" t="str">
        <f>VLOOKUP(H129,Jména!$A$1:$B$926,2,FALSE)</f>
        <v>Anně</v>
      </c>
      <c r="K129" s="41" t="str">
        <f>VLOOKUP(A129,Popis!$B$6:$C$15,2,FALSE)</f>
        <v>7. kategorie - kadetky mladší, ročník 2004 a 2005</v>
      </c>
    </row>
    <row r="130" spans="1:11" x14ac:dyDescent="0.25">
      <c r="A130" s="38">
        <v>7</v>
      </c>
      <c r="B130" s="38">
        <v>3</v>
      </c>
      <c r="C130" s="39" t="s">
        <v>383</v>
      </c>
      <c r="D130" s="38">
        <v>2004</v>
      </c>
      <c r="E130" s="39" t="s">
        <v>306</v>
      </c>
      <c r="F130" s="39" t="s">
        <v>62</v>
      </c>
      <c r="G130" s="39" t="s">
        <v>384</v>
      </c>
      <c r="H130" s="39" t="s">
        <v>385</v>
      </c>
      <c r="I130" s="39" t="str">
        <f>VLOOKUP(G130,Příjmení!$A$1:$B$997,2,FALSE)</f>
        <v>Miedl</v>
      </c>
      <c r="J130" s="39" t="str">
        <f>VLOOKUP(H130,Jména!$A$1:$B$926,2,FALSE)</f>
        <v>Livia</v>
      </c>
      <c r="K130" s="41" t="str">
        <f>VLOOKUP(A130,Popis!$B$6:$C$15,2,FALSE)</f>
        <v>7. kategorie - kadetky mladší, ročník 2004 a 2005</v>
      </c>
    </row>
    <row r="131" spans="1:11" x14ac:dyDescent="0.25">
      <c r="A131" s="38">
        <v>7</v>
      </c>
      <c r="B131" s="38">
        <v>4</v>
      </c>
      <c r="C131" s="39" t="s">
        <v>386</v>
      </c>
      <c r="D131" s="38">
        <v>2004</v>
      </c>
      <c r="E131" s="39" t="s">
        <v>133</v>
      </c>
      <c r="F131" s="39" t="s">
        <v>18</v>
      </c>
      <c r="G131" s="39" t="s">
        <v>177</v>
      </c>
      <c r="H131" s="39" t="s">
        <v>227</v>
      </c>
      <c r="I131" s="39" t="str">
        <f>VLOOKUP(G131,Příjmení!$A$1:$B$997,2,FALSE)</f>
        <v>Pomahačové</v>
      </c>
      <c r="J131" s="39" t="str">
        <f>VLOOKUP(H131,Jména!$A$1:$B$926,2,FALSE)</f>
        <v>Nele</v>
      </c>
      <c r="K131" s="41" t="str">
        <f>VLOOKUP(A131,Popis!$B$6:$C$15,2,FALSE)</f>
        <v>7. kategorie - kadetky mladší, ročník 2004 a 2005</v>
      </c>
    </row>
    <row r="132" spans="1:11" x14ac:dyDescent="0.25">
      <c r="A132" s="38">
        <v>7</v>
      </c>
      <c r="B132" s="38">
        <v>5</v>
      </c>
      <c r="C132" s="39" t="s">
        <v>387</v>
      </c>
      <c r="D132" s="38">
        <v>2004</v>
      </c>
      <c r="E132" s="39" t="s">
        <v>223</v>
      </c>
      <c r="F132" s="39" t="s">
        <v>18</v>
      </c>
      <c r="G132" s="39" t="s">
        <v>388</v>
      </c>
      <c r="H132" s="39" t="s">
        <v>40</v>
      </c>
      <c r="I132" s="39" t="str">
        <f>VLOOKUP(G132,Příjmení!$A$1:$B$997,2,FALSE)</f>
        <v>Rákosové</v>
      </c>
      <c r="J132" s="39" t="str">
        <f>VLOOKUP(H132,Jména!$A$1:$B$926,2,FALSE)</f>
        <v>Elišce</v>
      </c>
      <c r="K132" s="41" t="str">
        <f>VLOOKUP(A132,Popis!$B$6:$C$15,2,FALSE)</f>
        <v>7. kategorie - kadetky mladší, ročník 2004 a 2005</v>
      </c>
    </row>
    <row r="133" spans="1:11" x14ac:dyDescent="0.25">
      <c r="A133" s="38">
        <v>7</v>
      </c>
      <c r="B133" s="38">
        <v>6</v>
      </c>
      <c r="C133" s="39" t="s">
        <v>389</v>
      </c>
      <c r="D133" s="38">
        <v>2004</v>
      </c>
      <c r="E133" s="39" t="s">
        <v>390</v>
      </c>
      <c r="F133" s="39" t="s">
        <v>18</v>
      </c>
      <c r="G133" s="39" t="s">
        <v>391</v>
      </c>
      <c r="H133" s="39" t="s">
        <v>362</v>
      </c>
      <c r="I133" s="39" t="str">
        <f>VLOOKUP(G133,Příjmení!$A$1:$B$997,2,FALSE)</f>
        <v>Dunové</v>
      </c>
      <c r="J133" s="39" t="str">
        <f>VLOOKUP(H133,Jména!$A$1:$B$926,2,FALSE)</f>
        <v>Daniele</v>
      </c>
      <c r="K133" s="41" t="str">
        <f>VLOOKUP(A133,Popis!$B$6:$C$15,2,FALSE)</f>
        <v>7. kategorie - kadetky mladší, ročník 2004 a 2005</v>
      </c>
    </row>
    <row r="134" spans="1:11" x14ac:dyDescent="0.25">
      <c r="A134" s="38">
        <v>7</v>
      </c>
      <c r="B134" s="38">
        <v>7</v>
      </c>
      <c r="C134" s="39" t="s">
        <v>392</v>
      </c>
      <c r="D134" s="38">
        <v>2005</v>
      </c>
      <c r="E134" s="39" t="s">
        <v>107</v>
      </c>
      <c r="F134" s="39" t="s">
        <v>13</v>
      </c>
      <c r="G134" s="39" t="s">
        <v>393</v>
      </c>
      <c r="H134" s="39" t="s">
        <v>394</v>
      </c>
      <c r="I134" s="39" t="str">
        <f>VLOOKUP(G134,Příjmení!$A$1:$B$997,2,FALSE)</f>
        <v>Molęda</v>
      </c>
      <c r="J134" s="39" t="str">
        <f>VLOOKUP(H134,Jména!$A$1:$B$926,2,FALSE)</f>
        <v>Agnieszka</v>
      </c>
      <c r="K134" s="41" t="str">
        <f>VLOOKUP(A134,Popis!$B$6:$C$15,2,FALSE)</f>
        <v>7. kategorie - kadetky mladší, ročník 2004 a 2005</v>
      </c>
    </row>
    <row r="135" spans="1:11" x14ac:dyDescent="0.25">
      <c r="A135" s="38">
        <v>7</v>
      </c>
      <c r="B135" s="38">
        <v>8</v>
      </c>
      <c r="C135" s="39" t="s">
        <v>395</v>
      </c>
      <c r="D135" s="38">
        <v>2005</v>
      </c>
      <c r="E135" s="39" t="s">
        <v>168</v>
      </c>
      <c r="F135" s="39" t="s">
        <v>18</v>
      </c>
      <c r="G135" s="39" t="s">
        <v>396</v>
      </c>
      <c r="H135" s="39" t="s">
        <v>169</v>
      </c>
      <c r="I135" s="39" t="str">
        <f>VLOOKUP(G135,Příjmení!$A$1:$B$997,2,FALSE)</f>
        <v>Staňkové</v>
      </c>
      <c r="J135" s="39" t="str">
        <f>VLOOKUP(H135,Jména!$A$1:$B$926,2,FALSE)</f>
        <v>Tereze</v>
      </c>
      <c r="K135" s="41" t="str">
        <f>VLOOKUP(A135,Popis!$B$6:$C$15,2,FALSE)</f>
        <v>7. kategorie - kadetky mladší, ročník 2004 a 2005</v>
      </c>
    </row>
    <row r="136" spans="1:11" x14ac:dyDescent="0.25">
      <c r="A136" s="38">
        <v>7</v>
      </c>
      <c r="B136" s="38">
        <v>9</v>
      </c>
      <c r="C136" s="39" t="s">
        <v>397</v>
      </c>
      <c r="D136" s="38">
        <v>2005</v>
      </c>
      <c r="E136" s="39" t="s">
        <v>136</v>
      </c>
      <c r="F136" s="39" t="s">
        <v>18</v>
      </c>
      <c r="G136" s="39" t="s">
        <v>398</v>
      </c>
      <c r="H136" s="39" t="s">
        <v>355</v>
      </c>
      <c r="I136" s="39" t="str">
        <f>VLOOKUP(G136,Příjmení!$A$1:$B$997,2,FALSE)</f>
        <v>Tiché</v>
      </c>
      <c r="J136" s="39" t="str">
        <f>VLOOKUP(H136,Jména!$A$1:$B$926,2,FALSE)</f>
        <v>Natálii</v>
      </c>
      <c r="K136" s="41" t="str">
        <f>VLOOKUP(A136,Popis!$B$6:$C$15,2,FALSE)</f>
        <v>7. kategorie - kadetky mladší, ročník 2004 a 2005</v>
      </c>
    </row>
    <row r="137" spans="1:11" x14ac:dyDescent="0.25">
      <c r="A137" s="38">
        <v>7</v>
      </c>
      <c r="B137" s="38">
        <v>10</v>
      </c>
      <c r="C137" s="39" t="s">
        <v>399</v>
      </c>
      <c r="D137" s="38">
        <v>2004</v>
      </c>
      <c r="E137" s="39" t="s">
        <v>22</v>
      </c>
      <c r="F137" s="39" t="s">
        <v>18</v>
      </c>
      <c r="G137" s="39" t="s">
        <v>400</v>
      </c>
      <c r="H137" s="39" t="s">
        <v>166</v>
      </c>
      <c r="I137" s="39" t="str">
        <f>VLOOKUP(G137,Příjmení!$A$1:$B$997,2,FALSE)</f>
        <v>Houdové</v>
      </c>
      <c r="J137" s="39" t="str">
        <f>VLOOKUP(H137,Jména!$A$1:$B$926,2,FALSE)</f>
        <v>Lindě</v>
      </c>
      <c r="K137" s="41" t="str">
        <f>VLOOKUP(A137,Popis!$B$6:$C$15,2,FALSE)</f>
        <v>7. kategorie - kadetky mladší, ročník 2004 a 2005</v>
      </c>
    </row>
    <row r="138" spans="1:11" x14ac:dyDescent="0.25">
      <c r="A138" s="38">
        <v>7</v>
      </c>
      <c r="B138" s="38">
        <v>11</v>
      </c>
      <c r="C138" s="39" t="s">
        <v>401</v>
      </c>
      <c r="D138" s="38">
        <v>2005</v>
      </c>
      <c r="E138" s="39" t="s">
        <v>402</v>
      </c>
      <c r="F138" s="39" t="s">
        <v>18</v>
      </c>
      <c r="G138" s="39" t="s">
        <v>403</v>
      </c>
      <c r="H138" s="39" t="s">
        <v>203</v>
      </c>
      <c r="I138" s="39" t="str">
        <f>VLOOKUP(G138,Příjmení!$A$1:$B$997,2,FALSE)</f>
        <v>Bretšnajdrové</v>
      </c>
      <c r="J138" s="39" t="str">
        <f>VLOOKUP(H138,Jména!$A$1:$B$926,2,FALSE)</f>
        <v>Lucii</v>
      </c>
      <c r="K138" s="41" t="str">
        <f>VLOOKUP(A138,Popis!$B$6:$C$15,2,FALSE)</f>
        <v>7. kategorie - kadetky mladší, ročník 2004 a 2005</v>
      </c>
    </row>
    <row r="139" spans="1:11" x14ac:dyDescent="0.25">
      <c r="A139" s="38">
        <v>7</v>
      </c>
      <c r="B139" s="38">
        <v>12</v>
      </c>
      <c r="C139" s="39" t="s">
        <v>404</v>
      </c>
      <c r="D139" s="38">
        <v>2005</v>
      </c>
      <c r="E139" s="39" t="s">
        <v>195</v>
      </c>
      <c r="F139" s="39" t="s">
        <v>18</v>
      </c>
      <c r="G139" s="39" t="s">
        <v>405</v>
      </c>
      <c r="H139" s="39" t="s">
        <v>169</v>
      </c>
      <c r="I139" s="39" t="str">
        <f>VLOOKUP(G139,Příjmení!$A$1:$B$997,2,FALSE)</f>
        <v>Janouškové</v>
      </c>
      <c r="J139" s="39" t="str">
        <f>VLOOKUP(H139,Jména!$A$1:$B$926,2,FALSE)</f>
        <v>Tereze</v>
      </c>
      <c r="K139" s="41" t="str">
        <f>VLOOKUP(A139,Popis!$B$6:$C$15,2,FALSE)</f>
        <v>7. kategorie - kadetky mladší, ročník 2004 a 2005</v>
      </c>
    </row>
    <row r="140" spans="1:11" x14ac:dyDescent="0.25">
      <c r="A140" s="38">
        <v>7</v>
      </c>
      <c r="B140" s="38">
        <v>13</v>
      </c>
      <c r="C140" s="39" t="s">
        <v>406</v>
      </c>
      <c r="D140" s="38">
        <v>2004</v>
      </c>
      <c r="E140" s="39" t="s">
        <v>265</v>
      </c>
      <c r="F140" s="39" t="s">
        <v>156</v>
      </c>
      <c r="G140" s="39" t="s">
        <v>407</v>
      </c>
      <c r="H140" s="39" t="s">
        <v>408</v>
      </c>
      <c r="I140" s="39" t="str">
        <f>VLOOKUP(G140,Příjmení!$A$1:$B$997,2,FALSE)</f>
        <v>Čorluka</v>
      </c>
      <c r="J140" s="39" t="str">
        <f>VLOOKUP(H140,Jména!$A$1:$B$926,2,FALSE)</f>
        <v>Sara</v>
      </c>
      <c r="K140" s="41" t="str">
        <f>VLOOKUP(A140,Popis!$B$6:$C$15,2,FALSE)</f>
        <v>7. kategorie - kadetky mladší, ročník 2004 a 2005</v>
      </c>
    </row>
    <row r="141" spans="1:11" x14ac:dyDescent="0.25">
      <c r="A141" s="38">
        <v>7</v>
      </c>
      <c r="B141" s="38">
        <v>14</v>
      </c>
      <c r="C141" s="39" t="s">
        <v>409</v>
      </c>
      <c r="D141" s="38">
        <v>2004</v>
      </c>
      <c r="E141" s="39" t="s">
        <v>136</v>
      </c>
      <c r="F141" s="39" t="s">
        <v>18</v>
      </c>
      <c r="G141" s="39" t="s">
        <v>410</v>
      </c>
      <c r="H141" s="39" t="s">
        <v>411</v>
      </c>
      <c r="I141" s="39" t="str">
        <f>VLOOKUP(G141,Příjmení!$A$1:$B$997,2,FALSE)</f>
        <v>Šikové</v>
      </c>
      <c r="J141" s="39" t="str">
        <f>VLOOKUP(H141,Jména!$A$1:$B$926,2,FALSE)</f>
        <v>Evě</v>
      </c>
      <c r="K141" s="41" t="str">
        <f>VLOOKUP(A141,Popis!$B$6:$C$15,2,FALSE)</f>
        <v>7. kategorie - kadetky mladší, ročník 2004 a 2005</v>
      </c>
    </row>
    <row r="142" spans="1:11" x14ac:dyDescent="0.25">
      <c r="A142" s="38">
        <v>7</v>
      </c>
      <c r="B142" s="38">
        <v>15</v>
      </c>
      <c r="C142" s="39" t="s">
        <v>412</v>
      </c>
      <c r="D142" s="38">
        <v>2004</v>
      </c>
      <c r="E142" s="39" t="s">
        <v>168</v>
      </c>
      <c r="F142" s="39" t="s">
        <v>18</v>
      </c>
      <c r="G142" s="39" t="s">
        <v>413</v>
      </c>
      <c r="H142" s="39" t="s">
        <v>15</v>
      </c>
      <c r="I142" s="39" t="str">
        <f>VLOOKUP(G142,Příjmení!$A$1:$B$997,2,FALSE)</f>
        <v>Potůčkové</v>
      </c>
      <c r="J142" s="39" t="str">
        <f>VLOOKUP(H142,Jména!$A$1:$B$926,2,FALSE)</f>
        <v>Julia</v>
      </c>
      <c r="K142" s="41" t="str">
        <f>VLOOKUP(A142,Popis!$B$6:$C$15,2,FALSE)</f>
        <v>7. kategorie - kadetky mladší, ročník 2004 a 2005</v>
      </c>
    </row>
    <row r="143" spans="1:11" x14ac:dyDescent="0.25">
      <c r="A143" s="38">
        <v>8</v>
      </c>
      <c r="B143" s="38">
        <v>1</v>
      </c>
      <c r="C143" s="39" t="s">
        <v>414</v>
      </c>
      <c r="D143" s="38">
        <v>2001</v>
      </c>
      <c r="E143" s="39" t="s">
        <v>402</v>
      </c>
      <c r="F143" s="39" t="s">
        <v>18</v>
      </c>
      <c r="G143" s="39" t="s">
        <v>415</v>
      </c>
      <c r="H143" s="39" t="s">
        <v>416</v>
      </c>
      <c r="I143" s="39" t="str">
        <f>VLOOKUP(G143,Příjmení!$A$1:$B$997,2,FALSE)</f>
        <v>Kuntscherové</v>
      </c>
      <c r="J143" s="39" t="str">
        <f>VLOOKUP(H143,Jména!$A$1:$B$926,2,FALSE)</f>
        <v>Avě</v>
      </c>
      <c r="K143" s="41" t="str">
        <f>VLOOKUP(A143,Popis!$B$6:$C$15,2,FALSE)</f>
        <v>8. kategorie - kadetky starší, ročník 2001 - 2003</v>
      </c>
    </row>
    <row r="144" spans="1:11" x14ac:dyDescent="0.25">
      <c r="A144" s="38">
        <v>8</v>
      </c>
      <c r="B144" s="38">
        <v>2</v>
      </c>
      <c r="C144" s="39" t="s">
        <v>417</v>
      </c>
      <c r="D144" s="38">
        <v>2002</v>
      </c>
      <c r="E144" s="39" t="s">
        <v>223</v>
      </c>
      <c r="F144" s="39" t="s">
        <v>18</v>
      </c>
      <c r="G144" s="39" t="s">
        <v>418</v>
      </c>
      <c r="H144" s="39" t="s">
        <v>56</v>
      </c>
      <c r="I144" s="39" t="str">
        <f>VLOOKUP(G144,Příjmení!$A$1:$B$997,2,FALSE)</f>
        <v>Minksové</v>
      </c>
      <c r="J144" s="39" t="str">
        <f>VLOOKUP(H144,Jména!$A$1:$B$926,2,FALSE)</f>
        <v>Kateřině</v>
      </c>
      <c r="K144" s="41" t="str">
        <f>VLOOKUP(A144,Popis!$B$6:$C$15,2,FALSE)</f>
        <v>8. kategorie - kadetky starší, ročník 2001 - 2003</v>
      </c>
    </row>
    <row r="145" spans="1:11" x14ac:dyDescent="0.25">
      <c r="A145" s="38">
        <v>8</v>
      </c>
      <c r="B145" s="38">
        <v>3</v>
      </c>
      <c r="C145" s="39" t="s">
        <v>419</v>
      </c>
      <c r="D145" s="38">
        <v>2003</v>
      </c>
      <c r="E145" s="39" t="s">
        <v>107</v>
      </c>
      <c r="F145" s="39" t="s">
        <v>13</v>
      </c>
      <c r="G145" s="39" t="s">
        <v>420</v>
      </c>
      <c r="H145" s="39" t="s">
        <v>316</v>
      </c>
      <c r="I145" s="39" t="str">
        <f>VLOOKUP(G145,Příjmení!$A$1:$B$997,2,FALSE)</f>
        <v>Psecka</v>
      </c>
      <c r="J145" s="39" t="str">
        <f>VLOOKUP(H145,Jména!$A$1:$B$926,2,FALSE)</f>
        <v>Wiktoria</v>
      </c>
      <c r="K145" s="41" t="str">
        <f>VLOOKUP(A145,Popis!$B$6:$C$15,2,FALSE)</f>
        <v>8. kategorie - kadetky starší, ročník 2001 - 2003</v>
      </c>
    </row>
    <row r="146" spans="1:11" x14ac:dyDescent="0.25">
      <c r="A146" s="38">
        <v>8</v>
      </c>
      <c r="B146" s="38">
        <v>5</v>
      </c>
      <c r="C146" s="39" t="s">
        <v>421</v>
      </c>
      <c r="D146" s="38">
        <v>2001</v>
      </c>
      <c r="E146" s="39" t="s">
        <v>100</v>
      </c>
      <c r="F146" s="39" t="s">
        <v>18</v>
      </c>
      <c r="G146" s="39" t="s">
        <v>422</v>
      </c>
      <c r="H146" s="39" t="s">
        <v>238</v>
      </c>
      <c r="I146" s="39" t="str">
        <f>VLOOKUP(G146,Příjmení!$A$1:$B$997,2,FALSE)</f>
        <v>Tamchynové</v>
      </c>
      <c r="J146" s="39" t="str">
        <f>VLOOKUP(H146,Jména!$A$1:$B$926,2,FALSE)</f>
        <v>Kláře</v>
      </c>
      <c r="K146" s="41" t="str">
        <f>VLOOKUP(A146,Popis!$B$6:$C$15,2,FALSE)</f>
        <v>8. kategorie - kadetky starší, ročník 2001 - 2003</v>
      </c>
    </row>
    <row r="147" spans="1:11" x14ac:dyDescent="0.25">
      <c r="A147" s="38">
        <v>8</v>
      </c>
      <c r="B147" s="38">
        <v>6</v>
      </c>
      <c r="C147" s="39" t="s">
        <v>423</v>
      </c>
      <c r="D147" s="38">
        <v>2001</v>
      </c>
      <c r="E147" s="39" t="s">
        <v>37</v>
      </c>
      <c r="F147" s="39" t="s">
        <v>18</v>
      </c>
      <c r="G147" s="39" t="s">
        <v>424</v>
      </c>
      <c r="H147" s="39" t="s">
        <v>169</v>
      </c>
      <c r="I147" s="39" t="str">
        <f>VLOOKUP(G147,Příjmení!$A$1:$B$997,2,FALSE)</f>
        <v>Palupčíkové</v>
      </c>
      <c r="J147" s="39" t="str">
        <f>VLOOKUP(H147,Jména!$A$1:$B$926,2,FALSE)</f>
        <v>Tereze</v>
      </c>
      <c r="K147" s="41" t="str">
        <f>VLOOKUP(A147,Popis!$B$6:$C$15,2,FALSE)</f>
        <v>8. kategorie - kadetky starší, ročník 2001 - 2003</v>
      </c>
    </row>
    <row r="148" spans="1:11" x14ac:dyDescent="0.25">
      <c r="A148" s="38">
        <v>8</v>
      </c>
      <c r="B148" s="38">
        <v>7</v>
      </c>
      <c r="C148" s="39" t="s">
        <v>425</v>
      </c>
      <c r="D148" s="38">
        <v>2001</v>
      </c>
      <c r="E148" s="39" t="s">
        <v>390</v>
      </c>
      <c r="F148" s="39" t="s">
        <v>18</v>
      </c>
      <c r="G148" s="39" t="s">
        <v>426</v>
      </c>
      <c r="H148" s="39" t="s">
        <v>334</v>
      </c>
      <c r="I148" s="39" t="str">
        <f>VLOOKUP(G148,Příjmení!$A$1:$B$997,2,FALSE)</f>
        <v>Cajthamlové</v>
      </c>
      <c r="J148" s="39" t="str">
        <f>VLOOKUP(H148,Jména!$A$1:$B$926,2,FALSE)</f>
        <v>Michaele</v>
      </c>
      <c r="K148" s="41" t="str">
        <f>VLOOKUP(A148,Popis!$B$6:$C$15,2,FALSE)</f>
        <v>8. kategorie - kadetky starší, ročník 2001 - 2003</v>
      </c>
    </row>
    <row r="149" spans="1:11" x14ac:dyDescent="0.25">
      <c r="A149" s="38">
        <v>8</v>
      </c>
      <c r="B149" s="38">
        <v>8</v>
      </c>
      <c r="C149" s="39" t="s">
        <v>427</v>
      </c>
      <c r="D149" s="38">
        <v>2002</v>
      </c>
      <c r="E149" s="39" t="s">
        <v>118</v>
      </c>
      <c r="F149" s="39" t="s">
        <v>13</v>
      </c>
      <c r="G149" s="39" t="s">
        <v>428</v>
      </c>
      <c r="H149" s="39" t="s">
        <v>429</v>
      </c>
      <c r="I149" s="39" t="str">
        <f>VLOOKUP(G149,Příjmení!$A$1:$B$997,2,FALSE)</f>
        <v>Nicpoń</v>
      </c>
      <c r="J149" s="39" t="str">
        <f>VLOOKUP(H149,Jména!$A$1:$B$926,2,FALSE)</f>
        <v>Michalina</v>
      </c>
      <c r="K149" s="41" t="str">
        <f>VLOOKUP(A149,Popis!$B$6:$C$15,2,FALSE)</f>
        <v>8. kategorie - kadetky starší, ročník 2001 - 2003</v>
      </c>
    </row>
    <row r="150" spans="1:11" x14ac:dyDescent="0.25">
      <c r="A150" s="38">
        <v>8</v>
      </c>
      <c r="B150" s="38">
        <v>9</v>
      </c>
      <c r="C150" s="39" t="s">
        <v>430</v>
      </c>
      <c r="D150" s="38">
        <v>2002</v>
      </c>
      <c r="E150" s="39" t="s">
        <v>390</v>
      </c>
      <c r="F150" s="39" t="s">
        <v>18</v>
      </c>
      <c r="G150" s="39" t="s">
        <v>431</v>
      </c>
      <c r="H150" s="39" t="s">
        <v>355</v>
      </c>
      <c r="I150" s="39" t="str">
        <f>VLOOKUP(G150,Příjmení!$A$1:$B$997,2,FALSE)</f>
        <v>Rajchartové</v>
      </c>
      <c r="J150" s="39" t="str">
        <f>VLOOKUP(H150,Jména!$A$1:$B$926,2,FALSE)</f>
        <v>Natálii</v>
      </c>
      <c r="K150" s="41" t="str">
        <f>VLOOKUP(A150,Popis!$B$6:$C$15,2,FALSE)</f>
        <v>8. kategorie - kadetky starší, ročník 2001 - 2003</v>
      </c>
    </row>
    <row r="151" spans="1:11" x14ac:dyDescent="0.25">
      <c r="A151" s="38">
        <v>8</v>
      </c>
      <c r="B151" s="38">
        <v>10</v>
      </c>
      <c r="C151" s="39" t="s">
        <v>432</v>
      </c>
      <c r="D151" s="38">
        <v>2002</v>
      </c>
      <c r="E151" s="39" t="s">
        <v>85</v>
      </c>
      <c r="F151" s="39" t="s">
        <v>18</v>
      </c>
      <c r="G151" s="39" t="s">
        <v>433</v>
      </c>
      <c r="H151" s="39" t="s">
        <v>434</v>
      </c>
      <c r="I151" s="39" t="str">
        <f>VLOOKUP(G151,Příjmení!$A$1:$B$997,2,FALSE)</f>
        <v>Mocné</v>
      </c>
      <c r="J151" s="39" t="str">
        <f>VLOOKUP(H151,Jména!$A$1:$B$926,2,FALSE)</f>
        <v>Juliáně</v>
      </c>
      <c r="K151" s="41" t="str">
        <f>VLOOKUP(A151,Popis!$B$6:$C$15,2,FALSE)</f>
        <v>8. kategorie - kadetky starší, ročník 2001 - 2003</v>
      </c>
    </row>
    <row r="152" spans="1:11" x14ac:dyDescent="0.25">
      <c r="A152" s="38">
        <v>8</v>
      </c>
      <c r="B152" s="38">
        <v>11</v>
      </c>
      <c r="C152" s="39" t="s">
        <v>435</v>
      </c>
      <c r="D152" s="38">
        <v>2002</v>
      </c>
      <c r="E152" s="39" t="s">
        <v>136</v>
      </c>
      <c r="F152" s="39" t="s">
        <v>18</v>
      </c>
      <c r="G152" s="39" t="s">
        <v>436</v>
      </c>
      <c r="H152" s="39" t="s">
        <v>166</v>
      </c>
      <c r="I152" s="39" t="str">
        <f>VLOOKUP(G152,Příjmení!$A$1:$B$997,2,FALSE)</f>
        <v>Rambouskové</v>
      </c>
      <c r="J152" s="39" t="str">
        <f>VLOOKUP(H152,Jména!$A$1:$B$926,2,FALSE)</f>
        <v>Lindě</v>
      </c>
      <c r="K152" s="41" t="str">
        <f>VLOOKUP(A152,Popis!$B$6:$C$15,2,FALSE)</f>
        <v>8. kategorie - kadetky starší, ročník 2001 - 2003</v>
      </c>
    </row>
    <row r="153" spans="1:11" x14ac:dyDescent="0.25">
      <c r="A153" s="38">
        <v>8</v>
      </c>
      <c r="B153" s="38">
        <v>12</v>
      </c>
      <c r="C153" s="39" t="s">
        <v>437</v>
      </c>
      <c r="D153" s="38">
        <v>2002</v>
      </c>
      <c r="E153" s="39" t="s">
        <v>37</v>
      </c>
      <c r="F153" s="39" t="s">
        <v>18</v>
      </c>
      <c r="G153" s="39" t="s">
        <v>438</v>
      </c>
      <c r="H153" s="39" t="s">
        <v>126</v>
      </c>
      <c r="I153" s="39" t="str">
        <f>VLOOKUP(G153,Příjmení!$A$1:$B$997,2,FALSE)</f>
        <v>Smékalové</v>
      </c>
      <c r="J153" s="39" t="str">
        <f>VLOOKUP(H153,Jména!$A$1:$B$926,2,FALSE)</f>
        <v>Barboře</v>
      </c>
      <c r="K153" s="41" t="str">
        <f>VLOOKUP(A153,Popis!$B$6:$C$15,2,FALSE)</f>
        <v>8. kategorie - kadetky starší, ročník 2001 - 2003</v>
      </c>
    </row>
    <row r="154" spans="1:11" x14ac:dyDescent="0.25">
      <c r="A154" s="38">
        <v>8</v>
      </c>
      <c r="B154" s="38">
        <v>13</v>
      </c>
      <c r="C154" s="39" t="s">
        <v>439</v>
      </c>
      <c r="D154" s="38">
        <v>2001</v>
      </c>
      <c r="E154" s="39" t="s">
        <v>168</v>
      </c>
      <c r="F154" s="39" t="s">
        <v>18</v>
      </c>
      <c r="G154" s="39" t="s">
        <v>440</v>
      </c>
      <c r="H154" s="39" t="s">
        <v>255</v>
      </c>
      <c r="I154" s="39" t="str">
        <f>VLOOKUP(G154,Příjmení!$A$1:$B$997,2,FALSE)</f>
        <v>Hejdukové</v>
      </c>
      <c r="J154" s="39" t="str">
        <f>VLOOKUP(H154,Jména!$A$1:$B$926,2,FALSE)</f>
        <v>Denise</v>
      </c>
      <c r="K154" s="41" t="str">
        <f>VLOOKUP(A154,Popis!$B$6:$C$15,2,FALSE)</f>
        <v>8. kategorie - kadetky starší, ročník 2001 - 2003</v>
      </c>
    </row>
    <row r="155" spans="1:11" x14ac:dyDescent="0.25">
      <c r="A155" s="38">
        <v>8</v>
      </c>
      <c r="B155" s="38">
        <v>14</v>
      </c>
      <c r="C155" s="39" t="s">
        <v>441</v>
      </c>
      <c r="D155" s="38">
        <v>2002</v>
      </c>
      <c r="E155" s="39" t="s">
        <v>402</v>
      </c>
      <c r="F155" s="39" t="s">
        <v>18</v>
      </c>
      <c r="G155" s="39" t="s">
        <v>442</v>
      </c>
      <c r="H155" s="39" t="s">
        <v>337</v>
      </c>
      <c r="I155" s="39" t="str">
        <f>VLOOKUP(G155,Příjmení!$A$1:$B$997,2,FALSE)</f>
        <v>Brázdilové</v>
      </c>
      <c r="J155" s="39" t="str">
        <f>VLOOKUP(H155,Jména!$A$1:$B$926,2,FALSE)</f>
        <v>Gabriele</v>
      </c>
      <c r="K155" s="41" t="str">
        <f>VLOOKUP(A155,Popis!$B$6:$C$15,2,FALSE)</f>
        <v>8. kategorie - kadetky starší, ročník 2001 - 2003</v>
      </c>
    </row>
    <row r="156" spans="1:11" x14ac:dyDescent="0.25">
      <c r="A156" s="38">
        <v>8</v>
      </c>
      <c r="B156" s="38">
        <v>15</v>
      </c>
      <c r="C156" s="39" t="s">
        <v>443</v>
      </c>
      <c r="D156" s="38">
        <v>2001</v>
      </c>
      <c r="E156" s="39" t="s">
        <v>195</v>
      </c>
      <c r="F156" s="39" t="s">
        <v>18</v>
      </c>
      <c r="G156" s="39" t="s">
        <v>442</v>
      </c>
      <c r="H156" s="39" t="s">
        <v>337</v>
      </c>
      <c r="I156" s="39" t="str">
        <f>VLOOKUP(G156,Příjmení!$A$1:$B$997,2,FALSE)</f>
        <v>Brázdilové</v>
      </c>
      <c r="J156" s="39" t="str">
        <f>VLOOKUP(H156,Jména!$A$1:$B$926,2,FALSE)</f>
        <v>Gabriele</v>
      </c>
      <c r="K156" s="41" t="str">
        <f>VLOOKUP(A156,Popis!$B$6:$C$15,2,FALSE)</f>
        <v>8. kategorie - kadetky starší, ročník 2001 - 2003</v>
      </c>
    </row>
    <row r="157" spans="1:11" x14ac:dyDescent="0.25">
      <c r="A157" s="38">
        <v>9</v>
      </c>
      <c r="B157" s="38">
        <v>1</v>
      </c>
      <c r="C157" s="39" t="s">
        <v>444</v>
      </c>
      <c r="D157" s="38">
        <v>2000</v>
      </c>
      <c r="E157" s="39" t="s">
        <v>195</v>
      </c>
      <c r="F157" s="39" t="s">
        <v>18</v>
      </c>
      <c r="G157" s="39" t="s">
        <v>445</v>
      </c>
      <c r="H157" s="39" t="s">
        <v>446</v>
      </c>
      <c r="I157" s="39" t="str">
        <f>VLOOKUP(G157,Příjmení!$A$1:$B$997,2,FALSE)</f>
        <v>Hájkové</v>
      </c>
      <c r="J157" s="39" t="str">
        <f>VLOOKUP(H157,Jména!$A$1:$B$926,2,FALSE)</f>
        <v>Nicole</v>
      </c>
      <c r="K157" s="41" t="str">
        <f>VLOOKUP(A157,Popis!$B$6:$C$15,2,FALSE)</f>
        <v>9. kategorie - dorostenky, ročník 2000 a st.</v>
      </c>
    </row>
    <row r="158" spans="1:11" x14ac:dyDescent="0.25">
      <c r="A158" s="38">
        <v>9</v>
      </c>
      <c r="B158" s="38">
        <v>2</v>
      </c>
      <c r="C158" s="39" t="s">
        <v>447</v>
      </c>
      <c r="D158" s="38">
        <v>1999</v>
      </c>
      <c r="E158" s="39" t="s">
        <v>306</v>
      </c>
      <c r="F158" s="39" t="s">
        <v>62</v>
      </c>
      <c r="G158" s="39" t="s">
        <v>448</v>
      </c>
      <c r="H158" s="39" t="s">
        <v>449</v>
      </c>
      <c r="I158" s="39" t="str">
        <f>VLOOKUP(G158,Příjmení!$A$1:$B$997,2,FALSE)</f>
        <v>Granzner</v>
      </c>
      <c r="J158" s="39" t="str">
        <f>VLOOKUP(H158,Jména!$A$1:$B$926,2,FALSE)</f>
        <v>Katharina</v>
      </c>
      <c r="K158" s="41" t="str">
        <f>VLOOKUP(A158,Popis!$B$6:$C$15,2,FALSE)</f>
        <v>9. kategorie - dorostenky, ročník 2000 a st.</v>
      </c>
    </row>
    <row r="159" spans="1:11" x14ac:dyDescent="0.25">
      <c r="A159" s="38">
        <v>9</v>
      </c>
      <c r="B159" s="38">
        <v>3</v>
      </c>
      <c r="C159" s="39" t="s">
        <v>450</v>
      </c>
      <c r="D159" s="38">
        <v>1998</v>
      </c>
      <c r="E159" s="39" t="s">
        <v>100</v>
      </c>
      <c r="F159" s="39" t="s">
        <v>18</v>
      </c>
      <c r="G159" s="39" t="s">
        <v>451</v>
      </c>
      <c r="H159" s="39" t="s">
        <v>20</v>
      </c>
      <c r="I159" s="39" t="str">
        <f>VLOOKUP(G159,Příjmení!$A$1:$B$997,2,FALSE)</f>
        <v>Bernatové</v>
      </c>
      <c r="J159" s="39" t="str">
        <f>VLOOKUP(H159,Jména!$A$1:$B$926,2,FALSE)</f>
        <v>Kristině</v>
      </c>
      <c r="K159" s="41" t="str">
        <f>VLOOKUP(A159,Popis!$B$6:$C$15,2,FALSE)</f>
        <v>9. kategorie - dorostenky, ročník 2000 a st.</v>
      </c>
    </row>
    <row r="160" spans="1:11" x14ac:dyDescent="0.25">
      <c r="A160" s="38">
        <v>9</v>
      </c>
      <c r="B160" s="38">
        <v>4</v>
      </c>
      <c r="C160" s="39" t="s">
        <v>452</v>
      </c>
      <c r="D160" s="38">
        <v>2000</v>
      </c>
      <c r="E160" s="39" t="s">
        <v>341</v>
      </c>
      <c r="F160" s="39" t="s">
        <v>18</v>
      </c>
      <c r="G160" s="39" t="s">
        <v>453</v>
      </c>
      <c r="H160" s="39" t="s">
        <v>203</v>
      </c>
      <c r="I160" s="39" t="str">
        <f>VLOOKUP(G160,Příjmení!$A$1:$B$997,2,FALSE)</f>
        <v>Toušové</v>
      </c>
      <c r="J160" s="39" t="str">
        <f>VLOOKUP(H160,Jména!$A$1:$B$926,2,FALSE)</f>
        <v>Lucii</v>
      </c>
      <c r="K160" s="41" t="str">
        <f>VLOOKUP(A160,Popis!$B$6:$C$15,2,FALSE)</f>
        <v>9. kategorie - dorostenky, ročník 2000 a st.</v>
      </c>
    </row>
    <row r="161" spans="1:11" x14ac:dyDescent="0.25">
      <c r="A161" s="38">
        <v>9</v>
      </c>
      <c r="B161" s="38">
        <v>6</v>
      </c>
      <c r="C161" s="39" t="s">
        <v>454</v>
      </c>
      <c r="D161" s="38">
        <v>1993</v>
      </c>
      <c r="E161" s="39" t="s">
        <v>455</v>
      </c>
      <c r="F161" s="39" t="s">
        <v>18</v>
      </c>
      <c r="G161" s="39" t="s">
        <v>456</v>
      </c>
      <c r="H161" s="39" t="s">
        <v>56</v>
      </c>
      <c r="I161" s="39" t="str">
        <f>VLOOKUP(G161,Příjmení!$A$1:$B$997,2,FALSE)</f>
        <v>Kocové</v>
      </c>
      <c r="J161" s="39" t="str">
        <f>VLOOKUP(H161,Jména!$A$1:$B$926,2,FALSE)</f>
        <v>Kateřině</v>
      </c>
      <c r="K161" s="41" t="str">
        <f>VLOOKUP(A161,Popis!$B$6:$C$15,2,FALSE)</f>
        <v>9. kategorie - dorostenky, ročník 2000 a st.</v>
      </c>
    </row>
    <row r="162" spans="1:11" x14ac:dyDescent="0.25">
      <c r="A162" s="38">
        <v>9</v>
      </c>
      <c r="B162" s="38">
        <v>7</v>
      </c>
      <c r="C162" s="39" t="s">
        <v>457</v>
      </c>
      <c r="D162" s="38">
        <v>1998</v>
      </c>
      <c r="E162" s="39" t="s">
        <v>136</v>
      </c>
      <c r="F162" s="39" t="s">
        <v>18</v>
      </c>
      <c r="G162" s="39" t="s">
        <v>458</v>
      </c>
      <c r="H162" s="39" t="s">
        <v>169</v>
      </c>
      <c r="I162" s="39" t="str">
        <f>VLOOKUP(G162,Příjmení!$A$1:$B$997,2,FALSE)</f>
        <v>Ševčíkové</v>
      </c>
      <c r="J162" s="39" t="str">
        <f>VLOOKUP(H162,Jména!$A$1:$B$926,2,FALSE)</f>
        <v>Tereze</v>
      </c>
      <c r="K162" s="41" t="str">
        <f>VLOOKUP(A162,Popis!$B$6:$C$15,2,FALSE)</f>
        <v>9. kategorie - dorostenky, ročník 2000 a st.</v>
      </c>
    </row>
    <row r="163" spans="1:11" x14ac:dyDescent="0.25">
      <c r="A163" s="38">
        <v>9</v>
      </c>
      <c r="B163" s="38">
        <v>8</v>
      </c>
      <c r="C163" s="39" t="s">
        <v>459</v>
      </c>
      <c r="D163" s="38">
        <v>1993</v>
      </c>
      <c r="E163" s="39" t="s">
        <v>22</v>
      </c>
      <c r="F163" s="39" t="s">
        <v>18</v>
      </c>
      <c r="G163" s="39" t="s">
        <v>460</v>
      </c>
      <c r="H163" s="39" t="s">
        <v>461</v>
      </c>
      <c r="I163" s="39" t="str">
        <f>VLOOKUP(G163,Příjmení!$A$1:$B$997,2,FALSE)</f>
        <v>Korytové</v>
      </c>
      <c r="J163" s="39" t="str">
        <f>VLOOKUP(H163,Jména!$A$1:$B$926,2,FALSE)</f>
        <v>Ludmile</v>
      </c>
      <c r="K163" s="41" t="str">
        <f>VLOOKUP(A163,Popis!$B$6:$C$15,2,FALSE)</f>
        <v>9. kategorie - dorostenky, ročník 2000 a st.</v>
      </c>
    </row>
    <row r="164" spans="1:11" x14ac:dyDescent="0.25">
      <c r="A164" s="38">
        <v>9</v>
      </c>
      <c r="B164" s="38">
        <v>9</v>
      </c>
      <c r="C164" s="39" t="s">
        <v>462</v>
      </c>
      <c r="D164" s="38">
        <v>1995</v>
      </c>
      <c r="E164" s="39" t="s">
        <v>455</v>
      </c>
      <c r="F164" s="39" t="s">
        <v>18</v>
      </c>
      <c r="G164" s="39" t="s">
        <v>463</v>
      </c>
      <c r="H164" s="39" t="s">
        <v>464</v>
      </c>
      <c r="I164" s="39" t="str">
        <f>VLOOKUP(G164,Příjmení!$A$1:$B$997,2,FALSE)</f>
        <v>Šanderové</v>
      </c>
      <c r="J164" s="39" t="str">
        <f>VLOOKUP(H164,Jména!$A$1:$B$926,2,FALSE)</f>
        <v>Veronce</v>
      </c>
      <c r="K164" s="41" t="str">
        <f>VLOOKUP(A164,Popis!$B$6:$C$15,2,FALSE)</f>
        <v>9. kategorie - dorostenky, ročník 2000 a st.</v>
      </c>
    </row>
    <row r="165" spans="1:11" x14ac:dyDescent="0.25">
      <c r="A165" s="38">
        <v>9</v>
      </c>
      <c r="B165" s="38">
        <v>10</v>
      </c>
      <c r="C165" s="39" t="s">
        <v>465</v>
      </c>
      <c r="D165" s="38">
        <v>2000</v>
      </c>
      <c r="E165" s="39" t="s">
        <v>195</v>
      </c>
      <c r="F165" s="39" t="s">
        <v>18</v>
      </c>
      <c r="G165" s="39" t="s">
        <v>226</v>
      </c>
      <c r="H165" s="39" t="s">
        <v>466</v>
      </c>
      <c r="I165" s="39" t="str">
        <f>VLOOKUP(G165,Příjmení!$A$1:$B$997,2,FALSE)</f>
        <v>Sedlákové</v>
      </c>
      <c r="J165" s="39" t="str">
        <f>VLOOKUP(H165,Jména!$A$1:$B$926,2,FALSE)</f>
        <v>Šárce</v>
      </c>
      <c r="K165" s="41" t="str">
        <f>VLOOKUP(A165,Popis!$B$6:$C$15,2,FALSE)</f>
        <v>9. kategorie - dorostenky, ročník 2000 a st.</v>
      </c>
    </row>
  </sheetData>
  <autoFilter ref="A1:K165"/>
  <phoneticPr fontId="12" type="noConversion"/>
  <printOptions gridLines="1"/>
  <pageMargins left="0.39370078740157483" right="0.39370078740157483" top="0.98425196850393704" bottom="0.39370078740157483" header="0.51181102362204722" footer="0.51181102362204722"/>
  <pageSetup paperSize="9" scale="120" orientation="portrait" r:id="rId1"/>
  <headerFooter alignWithMargins="0">
    <oddHeader>&amp;LStartovní listina</oddHeader>
    <oddFooter>&amp;L&amp;D  &amp;T&amp;C&amp;P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1"/>
  <sheetViews>
    <sheetView showZeros="0" topLeftCell="A10" zoomScale="75" workbookViewId="0">
      <selection activeCell="S16" sqref="S16"/>
    </sheetView>
  </sheetViews>
  <sheetFormatPr defaultRowHeight="13.2" x14ac:dyDescent="0.25"/>
  <cols>
    <col min="1" max="1" width="10.6640625" customWidth="1"/>
    <col min="2" max="2" width="25" bestFit="1" customWidth="1"/>
    <col min="3" max="3" width="7.109375" style="5" hidden="1" customWidth="1"/>
    <col min="4" max="4" width="30" style="14" hidden="1" customWidth="1"/>
    <col min="5" max="5" width="5.33203125" style="14" hidden="1" customWidth="1"/>
    <col min="6" max="6" width="7.6640625" style="7" customWidth="1"/>
    <col min="7" max="10" width="5.6640625" style="7" customWidth="1"/>
    <col min="11" max="11" width="7.109375" style="7" bestFit="1" customWidth="1"/>
    <col min="12" max="15" width="5.6640625" customWidth="1"/>
    <col min="16" max="16" width="8.6640625" customWidth="1"/>
    <col min="17" max="17" width="6.6640625" bestFit="1" customWidth="1"/>
    <col min="18" max="18" width="12.5546875" bestFit="1" customWidth="1"/>
    <col min="19" max="19" width="9.44140625" customWidth="1"/>
    <col min="20" max="20" width="13.6640625" customWidth="1"/>
    <col min="21" max="21" width="16.88671875" bestFit="1" customWidth="1"/>
  </cols>
  <sheetData>
    <row r="1" spans="1:27" ht="22.8" x14ac:dyDescent="0.4">
      <c r="A1" s="6" t="s">
        <v>467</v>
      </c>
      <c r="B1" s="1"/>
      <c r="C1" s="4"/>
      <c r="D1" s="8"/>
      <c r="E1" s="8"/>
      <c r="F1" s="4"/>
      <c r="G1" s="12"/>
      <c r="H1" s="10"/>
      <c r="I1" s="10"/>
      <c r="J1" s="10"/>
      <c r="K1" s="10"/>
      <c r="L1" s="174" t="s">
        <v>477</v>
      </c>
      <c r="M1" s="174" t="s">
        <v>470</v>
      </c>
      <c r="N1" s="193"/>
      <c r="O1" s="193"/>
      <c r="P1" s="1"/>
      <c r="Q1" s="1"/>
      <c r="R1" s="1"/>
      <c r="S1" s="1"/>
      <c r="T1" s="3"/>
      <c r="U1" s="3"/>
    </row>
    <row r="2" spans="1:27" ht="22.8" x14ac:dyDescent="0.4">
      <c r="A2" s="6"/>
      <c r="B2" s="1"/>
      <c r="C2" s="4"/>
      <c r="D2" s="8"/>
      <c r="E2" s="8"/>
      <c r="F2" s="4"/>
      <c r="G2" s="10"/>
      <c r="H2" s="10"/>
      <c r="I2" s="10"/>
      <c r="J2" s="10"/>
      <c r="K2" s="10"/>
      <c r="L2" s="209">
        <v>4</v>
      </c>
      <c r="M2" s="209">
        <v>4</v>
      </c>
      <c r="N2" s="193"/>
      <c r="O2" s="193"/>
      <c r="P2" s="1"/>
      <c r="Q2" s="1"/>
      <c r="R2" s="1"/>
      <c r="S2" s="1"/>
      <c r="T2" s="3"/>
      <c r="U2" s="3"/>
    </row>
    <row r="3" spans="1:27" ht="22.8" x14ac:dyDescent="0.4">
      <c r="A3" s="6"/>
      <c r="B3" s="1"/>
      <c r="C3" s="4"/>
      <c r="D3" s="8"/>
      <c r="E3" s="8"/>
      <c r="F3" s="4"/>
      <c r="G3" s="33"/>
      <c r="H3" s="33"/>
      <c r="I3" s="33"/>
      <c r="J3" s="33"/>
      <c r="K3" s="33"/>
      <c r="L3" s="33"/>
      <c r="M3" s="33"/>
      <c r="N3" s="33"/>
      <c r="O3" s="33"/>
      <c r="P3" s="1"/>
      <c r="Q3" s="1"/>
      <c r="R3" s="1"/>
      <c r="S3" s="1"/>
    </row>
    <row r="4" spans="1:27" ht="22.8" x14ac:dyDescent="0.4">
      <c r="A4" s="6"/>
      <c r="B4" s="1"/>
      <c r="C4" s="4"/>
      <c r="D4" s="8"/>
      <c r="E4" s="8"/>
      <c r="F4" s="4"/>
      <c r="G4" s="10"/>
      <c r="H4" s="10"/>
      <c r="I4" s="10"/>
      <c r="J4" s="10"/>
      <c r="K4" s="10"/>
      <c r="L4" s="10"/>
      <c r="M4" s="10"/>
      <c r="N4" s="10"/>
      <c r="O4" s="10"/>
      <c r="P4" s="1"/>
      <c r="Q4" s="1"/>
      <c r="R4" s="1"/>
      <c r="S4" s="1"/>
      <c r="T4" s="3"/>
      <c r="U4" s="3" t="str">
        <f>Název</f>
        <v>Milevský pohár</v>
      </c>
    </row>
    <row r="5" spans="1:27" ht="22.8" x14ac:dyDescent="0.4">
      <c r="A5" s="6"/>
      <c r="B5" s="1"/>
      <c r="C5" s="4"/>
      <c r="D5" s="8"/>
      <c r="E5" s="8"/>
      <c r="F5" s="4"/>
      <c r="G5" s="10"/>
      <c r="H5" s="10"/>
      <c r="I5" s="10"/>
      <c r="J5" s="10"/>
      <c r="K5" s="10"/>
      <c r="L5" s="11"/>
      <c r="M5" s="11"/>
      <c r="N5" s="11"/>
      <c r="O5" s="11"/>
      <c r="P5" s="1"/>
      <c r="Q5" s="1"/>
      <c r="R5" s="1"/>
      <c r="S5" s="1"/>
      <c r="T5" s="3"/>
      <c r="U5" s="3" t="str">
        <f>Místo</f>
        <v>Milevsko</v>
      </c>
    </row>
    <row r="6" spans="1:27" ht="23.4" thickBot="1" x14ac:dyDescent="0.45">
      <c r="A6" s="6" t="str">
        <f>_kat9</f>
        <v>8. kategorie - kadetky starší, ročník 2001 - 2003</v>
      </c>
      <c r="B6" s="1"/>
      <c r="C6" s="4"/>
      <c r="D6" s="8"/>
      <c r="E6" s="8"/>
      <c r="F6" s="4"/>
      <c r="G6" s="4"/>
      <c r="H6" s="4"/>
      <c r="I6" s="4"/>
      <c r="J6" s="4"/>
      <c r="K6" s="4"/>
      <c r="L6" s="1"/>
      <c r="M6" s="1"/>
      <c r="N6" s="1"/>
      <c r="O6" s="1"/>
      <c r="P6" s="1"/>
      <c r="Q6" s="1"/>
      <c r="R6" s="1"/>
      <c r="S6" s="1"/>
      <c r="T6" s="3"/>
      <c r="U6" s="3" t="str">
        <f>Datum</f>
        <v>12.března 2016</v>
      </c>
    </row>
    <row r="7" spans="1:27" ht="16.5" customHeight="1" x14ac:dyDescent="0.25">
      <c r="A7" s="303" t="s">
        <v>471</v>
      </c>
      <c r="B7" s="295" t="s">
        <v>6</v>
      </c>
      <c r="C7" s="297" t="s">
        <v>3</v>
      </c>
      <c r="D7" s="295" t="s">
        <v>4</v>
      </c>
      <c r="E7" s="291" t="s">
        <v>5</v>
      </c>
      <c r="F7" s="291" t="s">
        <v>472</v>
      </c>
      <c r="G7" s="29" t="str">
        <f>Kat9S1</f>
        <v>sestava s kuželi</v>
      </c>
      <c r="H7" s="28"/>
      <c r="I7" s="28"/>
      <c r="J7" s="28"/>
      <c r="K7" s="28"/>
      <c r="L7" s="30"/>
      <c r="M7" s="30"/>
      <c r="N7" s="30"/>
      <c r="O7" s="30"/>
      <c r="P7" s="30"/>
      <c r="Q7" s="20">
        <v>0</v>
      </c>
      <c r="R7" s="31">
        <v>0</v>
      </c>
      <c r="S7" s="32"/>
      <c r="T7" s="301" t="s">
        <v>487</v>
      </c>
      <c r="U7" s="299" t="s">
        <v>488</v>
      </c>
    </row>
    <row r="8" spans="1:27" ht="16.5" customHeight="1" thickBot="1" x14ac:dyDescent="0.3">
      <c r="A8" s="304">
        <v>0</v>
      </c>
      <c r="B8" s="296">
        <v>0</v>
      </c>
      <c r="C8" s="298">
        <v>0</v>
      </c>
      <c r="D8" s="296">
        <v>0</v>
      </c>
      <c r="E8" s="292">
        <v>0</v>
      </c>
      <c r="F8" s="292">
        <v>0</v>
      </c>
      <c r="G8" s="18" t="s">
        <v>469</v>
      </c>
      <c r="H8" s="18" t="s">
        <v>489</v>
      </c>
      <c r="I8" s="18" t="s">
        <v>475</v>
      </c>
      <c r="J8" s="18" t="s">
        <v>476</v>
      </c>
      <c r="K8" s="18" t="s">
        <v>477</v>
      </c>
      <c r="L8" s="24" t="s">
        <v>478</v>
      </c>
      <c r="M8" s="287" t="s">
        <v>479</v>
      </c>
      <c r="N8" s="287" t="s">
        <v>480</v>
      </c>
      <c r="O8" s="287" t="s">
        <v>481</v>
      </c>
      <c r="P8" s="26" t="s">
        <v>470</v>
      </c>
      <c r="Q8" s="23" t="s">
        <v>482</v>
      </c>
      <c r="R8" s="22" t="s">
        <v>483</v>
      </c>
      <c r="S8" s="26"/>
      <c r="T8" s="302"/>
      <c r="U8" s="300"/>
      <c r="W8" s="46" t="s">
        <v>485</v>
      </c>
      <c r="X8" s="46" t="s">
        <v>477</v>
      </c>
      <c r="Y8" s="46" t="s">
        <v>470</v>
      </c>
      <c r="Z8" s="46" t="s">
        <v>486</v>
      </c>
      <c r="AA8" s="46" t="s">
        <v>484</v>
      </c>
    </row>
    <row r="9" spans="1:27" ht="24.9" customHeight="1" x14ac:dyDescent="0.25">
      <c r="A9" s="44">
        <f>Seznam!B143</f>
        <v>1</v>
      </c>
      <c r="B9" s="2" t="str">
        <f>Seznam!C143</f>
        <v>Ava Kuntscherová</v>
      </c>
      <c r="C9" s="9">
        <f>Seznam!D143</f>
        <v>2001</v>
      </c>
      <c r="D9" s="45" t="str">
        <f>Seznam!E143</f>
        <v>TJ Slavoj Plzeň</v>
      </c>
      <c r="E9" s="45" t="str">
        <f>Seznam!F143</f>
        <v>CZE</v>
      </c>
      <c r="F9" s="9" t="s">
        <v>496</v>
      </c>
      <c r="G9" s="203">
        <v>2.9</v>
      </c>
      <c r="H9" s="204">
        <v>3.5</v>
      </c>
      <c r="I9" s="205">
        <v>2.1</v>
      </c>
      <c r="J9" s="205">
        <v>3.2</v>
      </c>
      <c r="K9" s="34">
        <f t="shared" ref="K9:K23" si="0">IF($L$2=2,TRUNC(SUM(G9:J9)/2*1000)/1000,IF($L$2=3,TRUNC(SUM(G9:J9)/3*1000)/1000,IF($L$2=4,TRUNC(MEDIAN(G9:J9)*1000)/1000,"???")))</f>
        <v>3.05</v>
      </c>
      <c r="L9" s="206">
        <v>6.3</v>
      </c>
      <c r="M9" s="207">
        <v>6.7</v>
      </c>
      <c r="N9" s="205">
        <v>7</v>
      </c>
      <c r="O9" s="205">
        <v>6.1</v>
      </c>
      <c r="P9" s="34">
        <f t="shared" ref="P9:P23" si="1">IF($M$2=2,TRUNC(SUM(L9:M9)/2*1000)/1000,IF($M$2=3,TRUNC(SUM(L9:N9)/3*1000)/1000,IF($M$2=4,TRUNC(MEDIAN(L9:O9)*1000)/1000,"???")))</f>
        <v>6.5</v>
      </c>
      <c r="Q9" s="208"/>
      <c r="R9" s="27">
        <f t="shared" ref="R9:R23" si="2">K9+P9-Q9</f>
        <v>9.5500000000000007</v>
      </c>
      <c r="S9" s="194" t="s">
        <v>488</v>
      </c>
      <c r="T9" s="25">
        <f t="shared" ref="T9:T23" si="3">RANK(R9,$R$9:$R$23)</f>
        <v>7</v>
      </c>
      <c r="U9" s="36" t="s">
        <v>488</v>
      </c>
      <c r="W9" s="47" t="str">
        <f t="shared" ref="W9:W23" si="4">F9</f>
        <v>kužele</v>
      </c>
      <c r="X9" s="42">
        <f t="shared" ref="X9:X23" si="5">K9</f>
        <v>3.05</v>
      </c>
      <c r="Y9" s="42">
        <f t="shared" ref="Y9:Y23" si="6">P9</f>
        <v>6.5</v>
      </c>
      <c r="Z9" s="42">
        <f t="shared" ref="Z9:Z23" si="7">Q9</f>
        <v>0</v>
      </c>
      <c r="AA9" s="42">
        <f t="shared" ref="AA9:AA23" si="8">R9</f>
        <v>9.5500000000000007</v>
      </c>
    </row>
    <row r="10" spans="1:27" ht="24.9" customHeight="1" x14ac:dyDescent="0.25">
      <c r="A10" s="175">
        <f>Seznam!B144</f>
        <v>2</v>
      </c>
      <c r="B10" s="176" t="str">
        <f>Seznam!C144</f>
        <v>Kateřina Minksová</v>
      </c>
      <c r="C10" s="177">
        <f>Seznam!D144</f>
        <v>2002</v>
      </c>
      <c r="D10" s="178" t="str">
        <f>Seznam!E144</f>
        <v>TJ Sokol Hodkovičky</v>
      </c>
      <c r="E10" s="178" t="str">
        <f>Seznam!F144</f>
        <v>CZE</v>
      </c>
      <c r="F10" s="177" t="s">
        <v>496</v>
      </c>
      <c r="G10" s="203">
        <v>3</v>
      </c>
      <c r="H10" s="204">
        <v>3.4</v>
      </c>
      <c r="I10" s="205">
        <v>3.1</v>
      </c>
      <c r="J10" s="205">
        <v>3.3</v>
      </c>
      <c r="K10" s="34">
        <f t="shared" si="0"/>
        <v>3.2</v>
      </c>
      <c r="L10" s="206">
        <v>6.6</v>
      </c>
      <c r="M10" s="207">
        <v>6</v>
      </c>
      <c r="N10" s="205">
        <v>7.5</v>
      </c>
      <c r="O10" s="205">
        <v>6.5</v>
      </c>
      <c r="P10" s="34">
        <f t="shared" si="1"/>
        <v>6.55</v>
      </c>
      <c r="Q10" s="208"/>
      <c r="R10" s="27">
        <f t="shared" si="2"/>
        <v>9.75</v>
      </c>
      <c r="S10" s="194" t="s">
        <v>488</v>
      </c>
      <c r="T10" s="25">
        <f t="shared" si="3"/>
        <v>6</v>
      </c>
      <c r="U10" s="36" t="s">
        <v>488</v>
      </c>
      <c r="W10" s="47" t="str">
        <f t="shared" si="4"/>
        <v>kužele</v>
      </c>
      <c r="X10" s="42">
        <f t="shared" si="5"/>
        <v>3.2</v>
      </c>
      <c r="Y10" s="42">
        <f t="shared" si="6"/>
        <v>6.55</v>
      </c>
      <c r="Z10" s="42">
        <f t="shared" si="7"/>
        <v>0</v>
      </c>
      <c r="AA10" s="42">
        <f t="shared" si="8"/>
        <v>9.75</v>
      </c>
    </row>
    <row r="11" spans="1:27" ht="24.9" customHeight="1" x14ac:dyDescent="0.25">
      <c r="A11" s="175">
        <f>Seznam!B145</f>
        <v>3</v>
      </c>
      <c r="B11" s="176" t="str">
        <f>Seznam!C145</f>
        <v>Wiktoria Psecka</v>
      </c>
      <c r="C11" s="177">
        <f>Seznam!D145</f>
        <v>2003</v>
      </c>
      <c r="D11" s="178" t="str">
        <f>Seznam!E145</f>
        <v>UKS Katowice</v>
      </c>
      <c r="E11" s="178" t="str">
        <f>Seznam!F145</f>
        <v>POL</v>
      </c>
      <c r="F11" s="177" t="s">
        <v>496</v>
      </c>
      <c r="G11" s="203">
        <v>1.1000000000000001</v>
      </c>
      <c r="H11" s="204">
        <v>2.1</v>
      </c>
      <c r="I11" s="205">
        <v>1.2</v>
      </c>
      <c r="J11" s="205">
        <v>1.7</v>
      </c>
      <c r="K11" s="34">
        <f t="shared" si="0"/>
        <v>1.45</v>
      </c>
      <c r="L11" s="206">
        <v>6.6</v>
      </c>
      <c r="M11" s="207">
        <v>6.3</v>
      </c>
      <c r="N11" s="205">
        <v>5.7</v>
      </c>
      <c r="O11" s="205">
        <v>5.6</v>
      </c>
      <c r="P11" s="34">
        <f t="shared" si="1"/>
        <v>6</v>
      </c>
      <c r="Q11" s="208"/>
      <c r="R11" s="27">
        <f t="shared" si="2"/>
        <v>7.45</v>
      </c>
      <c r="S11" s="194" t="s">
        <v>488</v>
      </c>
      <c r="T11" s="25">
        <f t="shared" si="3"/>
        <v>10</v>
      </c>
      <c r="U11" s="36" t="s">
        <v>488</v>
      </c>
      <c r="W11" s="47" t="str">
        <f t="shared" si="4"/>
        <v>kužele</v>
      </c>
      <c r="X11" s="42">
        <f t="shared" si="5"/>
        <v>1.45</v>
      </c>
      <c r="Y11" s="42">
        <f t="shared" si="6"/>
        <v>6</v>
      </c>
      <c r="Z11" s="42">
        <f t="shared" si="7"/>
        <v>0</v>
      </c>
      <c r="AA11" s="42">
        <f t="shared" si="8"/>
        <v>7.45</v>
      </c>
    </row>
    <row r="12" spans="1:27" ht="24.9" customHeight="1" x14ac:dyDescent="0.25">
      <c r="A12" s="175">
        <f>Seznam!B146</f>
        <v>5</v>
      </c>
      <c r="B12" s="176" t="str">
        <f>Seznam!C146</f>
        <v>Klára Tamchynová</v>
      </c>
      <c r="C12" s="177">
        <f>Seznam!D146</f>
        <v>2001</v>
      </c>
      <c r="D12" s="178" t="str">
        <f>Seznam!E146</f>
        <v>TopGym Karlovy Vary</v>
      </c>
      <c r="E12" s="178" t="str">
        <f>Seznam!F146</f>
        <v>CZE</v>
      </c>
      <c r="F12" s="177" t="s">
        <v>496</v>
      </c>
      <c r="G12" s="203">
        <v>3.5</v>
      </c>
      <c r="H12" s="204">
        <v>4.0999999999999996</v>
      </c>
      <c r="I12" s="205">
        <v>3.2</v>
      </c>
      <c r="J12" s="205">
        <v>2.8</v>
      </c>
      <c r="K12" s="34">
        <f t="shared" si="0"/>
        <v>3.35</v>
      </c>
      <c r="L12" s="206">
        <v>7.1</v>
      </c>
      <c r="M12" s="207">
        <v>7.9</v>
      </c>
      <c r="N12" s="205">
        <v>7.5</v>
      </c>
      <c r="O12" s="205">
        <v>6.6</v>
      </c>
      <c r="P12" s="34">
        <f t="shared" si="1"/>
        <v>7.3</v>
      </c>
      <c r="Q12" s="208"/>
      <c r="R12" s="27">
        <f t="shared" si="2"/>
        <v>10.65</v>
      </c>
      <c r="S12" s="194" t="s">
        <v>488</v>
      </c>
      <c r="T12" s="25">
        <f t="shared" si="3"/>
        <v>3</v>
      </c>
      <c r="U12" s="36" t="s">
        <v>488</v>
      </c>
      <c r="W12" s="47" t="str">
        <f t="shared" si="4"/>
        <v>kužele</v>
      </c>
      <c r="X12" s="42">
        <f t="shared" si="5"/>
        <v>3.35</v>
      </c>
      <c r="Y12" s="42">
        <f t="shared" si="6"/>
        <v>7.3</v>
      </c>
      <c r="Z12" s="42">
        <f t="shared" si="7"/>
        <v>0</v>
      </c>
      <c r="AA12" s="42">
        <f t="shared" si="8"/>
        <v>10.65</v>
      </c>
    </row>
    <row r="13" spans="1:27" ht="24.9" customHeight="1" x14ac:dyDescent="0.25">
      <c r="A13" s="175">
        <f>Seznam!B147</f>
        <v>6</v>
      </c>
      <c r="B13" s="176" t="str">
        <f>Seznam!C147</f>
        <v xml:space="preserve">Tereza Palupčíková </v>
      </c>
      <c r="C13" s="177">
        <f>Seznam!D147</f>
        <v>2001</v>
      </c>
      <c r="D13" s="178" t="str">
        <f>Seznam!E147</f>
        <v>Středisko volného času Bruntál</v>
      </c>
      <c r="E13" s="178" t="str">
        <f>Seznam!F147</f>
        <v>CZE</v>
      </c>
      <c r="F13" s="177" t="s">
        <v>496</v>
      </c>
      <c r="G13" s="203">
        <v>2.2000000000000002</v>
      </c>
      <c r="H13" s="204">
        <v>2.7</v>
      </c>
      <c r="I13" s="205">
        <v>3</v>
      </c>
      <c r="J13" s="205">
        <v>2.4</v>
      </c>
      <c r="K13" s="34">
        <f t="shared" si="0"/>
        <v>2.5499999999999998</v>
      </c>
      <c r="L13" s="206">
        <v>6.7</v>
      </c>
      <c r="M13" s="207">
        <v>6</v>
      </c>
      <c r="N13" s="205">
        <v>6.9</v>
      </c>
      <c r="O13" s="205">
        <v>6</v>
      </c>
      <c r="P13" s="34">
        <f t="shared" si="1"/>
        <v>6.35</v>
      </c>
      <c r="Q13" s="208"/>
      <c r="R13" s="27">
        <f t="shared" si="2"/>
        <v>8.8999999999999986</v>
      </c>
      <c r="S13" s="194" t="s">
        <v>488</v>
      </c>
      <c r="T13" s="25">
        <f t="shared" si="3"/>
        <v>9</v>
      </c>
      <c r="U13" s="36" t="s">
        <v>488</v>
      </c>
      <c r="W13" s="47" t="str">
        <f t="shared" si="4"/>
        <v>kužele</v>
      </c>
      <c r="X13" s="42">
        <f t="shared" si="5"/>
        <v>2.5499999999999998</v>
      </c>
      <c r="Y13" s="42">
        <f t="shared" si="6"/>
        <v>6.35</v>
      </c>
      <c r="Z13" s="42">
        <f t="shared" si="7"/>
        <v>0</v>
      </c>
      <c r="AA13" s="42">
        <f t="shared" si="8"/>
        <v>8.8999999999999986</v>
      </c>
    </row>
    <row r="14" spans="1:27" ht="24.9" customHeight="1" x14ac:dyDescent="0.25">
      <c r="A14" s="175">
        <f>Seznam!B148</f>
        <v>7</v>
      </c>
      <c r="B14" s="176" t="str">
        <f>Seznam!C148</f>
        <v>Michaela Cajthamlová</v>
      </c>
      <c r="C14" s="177">
        <f>Seznam!D148</f>
        <v>2001</v>
      </c>
      <c r="D14" s="178" t="str">
        <f>Seznam!E148</f>
        <v>SK GymŠarm Plzeň</v>
      </c>
      <c r="E14" s="178" t="str">
        <f>Seznam!F148</f>
        <v>CZE</v>
      </c>
      <c r="F14" s="177" t="s">
        <v>496</v>
      </c>
      <c r="G14" s="203">
        <v>1.7</v>
      </c>
      <c r="H14" s="204">
        <v>2.7</v>
      </c>
      <c r="I14" s="205">
        <v>2.2999999999999998</v>
      </c>
      <c r="J14" s="205">
        <v>1.8</v>
      </c>
      <c r="K14" s="34">
        <f t="shared" si="0"/>
        <v>2.0499999999999998</v>
      </c>
      <c r="L14" s="206">
        <v>5.9</v>
      </c>
      <c r="M14" s="207">
        <v>5.3</v>
      </c>
      <c r="N14" s="205">
        <v>6.3</v>
      </c>
      <c r="O14" s="205">
        <v>5.0999999999999996</v>
      </c>
      <c r="P14" s="34">
        <f t="shared" si="1"/>
        <v>5.6</v>
      </c>
      <c r="Q14" s="208">
        <v>0.3</v>
      </c>
      <c r="R14" s="27">
        <f t="shared" si="2"/>
        <v>7.35</v>
      </c>
      <c r="S14" s="194" t="s">
        <v>488</v>
      </c>
      <c r="T14" s="25">
        <f t="shared" si="3"/>
        <v>12</v>
      </c>
      <c r="U14" s="36" t="s">
        <v>488</v>
      </c>
      <c r="W14" s="47" t="str">
        <f t="shared" si="4"/>
        <v>kužele</v>
      </c>
      <c r="X14" s="42">
        <f t="shared" si="5"/>
        <v>2.0499999999999998</v>
      </c>
      <c r="Y14" s="42">
        <f t="shared" si="6"/>
        <v>5.6</v>
      </c>
      <c r="Z14" s="42">
        <f t="shared" si="7"/>
        <v>0.3</v>
      </c>
      <c r="AA14" s="42">
        <f t="shared" si="8"/>
        <v>7.35</v>
      </c>
    </row>
    <row r="15" spans="1:27" ht="24.9" customHeight="1" x14ac:dyDescent="0.25">
      <c r="A15" s="175">
        <f>Seznam!B149</f>
        <v>8</v>
      </c>
      <c r="B15" s="176" t="str">
        <f>Seznam!C149</f>
        <v>Michalina Nicpoń</v>
      </c>
      <c r="C15" s="177">
        <f>Seznam!D149</f>
        <v>2002</v>
      </c>
      <c r="D15" s="178" t="str">
        <f>Seznam!E149</f>
        <v>SG Legion Warszawa</v>
      </c>
      <c r="E15" s="178" t="str">
        <f>Seznam!F149</f>
        <v>POL</v>
      </c>
      <c r="F15" s="177" t="s">
        <v>496</v>
      </c>
      <c r="G15" s="203">
        <v>4.3</v>
      </c>
      <c r="H15" s="204">
        <v>4</v>
      </c>
      <c r="I15" s="205">
        <v>4.3</v>
      </c>
      <c r="J15" s="205">
        <v>3.5</v>
      </c>
      <c r="K15" s="34">
        <f t="shared" si="0"/>
        <v>4.1500000000000004</v>
      </c>
      <c r="L15" s="206">
        <v>7.8</v>
      </c>
      <c r="M15" s="207">
        <v>7</v>
      </c>
      <c r="N15" s="205">
        <v>7.8</v>
      </c>
      <c r="O15" s="205">
        <v>6.9</v>
      </c>
      <c r="P15" s="34">
        <f t="shared" si="1"/>
        <v>7.4</v>
      </c>
      <c r="Q15" s="208"/>
      <c r="R15" s="27">
        <f t="shared" si="2"/>
        <v>11.55</v>
      </c>
      <c r="S15" s="194" t="s">
        <v>488</v>
      </c>
      <c r="T15" s="25">
        <f t="shared" si="3"/>
        <v>1</v>
      </c>
      <c r="U15" s="36" t="s">
        <v>488</v>
      </c>
      <c r="W15" s="47" t="str">
        <f t="shared" si="4"/>
        <v>kužele</v>
      </c>
      <c r="X15" s="42">
        <f t="shared" si="5"/>
        <v>4.1500000000000004</v>
      </c>
      <c r="Y15" s="42">
        <f t="shared" si="6"/>
        <v>7.4</v>
      </c>
      <c r="Z15" s="42">
        <f t="shared" si="7"/>
        <v>0</v>
      </c>
      <c r="AA15" s="42">
        <f t="shared" si="8"/>
        <v>11.55</v>
      </c>
    </row>
    <row r="16" spans="1:27" ht="24.9" customHeight="1" x14ac:dyDescent="0.25">
      <c r="A16" s="175">
        <f>Seznam!B150</f>
        <v>9</v>
      </c>
      <c r="B16" s="176" t="str">
        <f>Seznam!C150</f>
        <v>Natálie Rajchartová</v>
      </c>
      <c r="C16" s="177">
        <f>Seznam!D150</f>
        <v>2002</v>
      </c>
      <c r="D16" s="178" t="str">
        <f>Seznam!E150</f>
        <v>SK GymŠarm Plzeň</v>
      </c>
      <c r="E16" s="178" t="str">
        <f>Seznam!F150</f>
        <v>CZE</v>
      </c>
      <c r="F16" s="177" t="s">
        <v>496</v>
      </c>
      <c r="G16" s="203">
        <v>0.3</v>
      </c>
      <c r="H16" s="204">
        <v>1.4</v>
      </c>
      <c r="I16" s="205">
        <v>0.6</v>
      </c>
      <c r="J16" s="205">
        <v>1</v>
      </c>
      <c r="K16" s="34">
        <f t="shared" si="0"/>
        <v>0.8</v>
      </c>
      <c r="L16" s="206">
        <v>4.5</v>
      </c>
      <c r="M16" s="207">
        <v>4</v>
      </c>
      <c r="N16" s="205">
        <v>4.5999999999999996</v>
      </c>
      <c r="O16" s="205">
        <v>4.3</v>
      </c>
      <c r="P16" s="34">
        <f t="shared" si="1"/>
        <v>4.4000000000000004</v>
      </c>
      <c r="Q16" s="208">
        <v>0.6</v>
      </c>
      <c r="R16" s="27">
        <f t="shared" si="2"/>
        <v>4.6000000000000005</v>
      </c>
      <c r="S16" s="194" t="s">
        <v>488</v>
      </c>
      <c r="T16" s="25">
        <f t="shared" si="3"/>
        <v>14</v>
      </c>
      <c r="U16" s="36" t="s">
        <v>488</v>
      </c>
      <c r="W16" s="47" t="str">
        <f t="shared" si="4"/>
        <v>kužele</v>
      </c>
      <c r="X16" s="42">
        <f t="shared" si="5"/>
        <v>0.8</v>
      </c>
      <c r="Y16" s="42">
        <f t="shared" si="6"/>
        <v>4.4000000000000004</v>
      </c>
      <c r="Z16" s="42">
        <f t="shared" si="7"/>
        <v>0.6</v>
      </c>
      <c r="AA16" s="42">
        <f t="shared" si="8"/>
        <v>4.6000000000000005</v>
      </c>
    </row>
    <row r="17" spans="1:28" ht="24.9" customHeight="1" x14ac:dyDescent="0.25">
      <c r="A17" s="175">
        <f>Seznam!B151</f>
        <v>10</v>
      </c>
      <c r="B17" s="176" t="str">
        <f>Seznam!C151</f>
        <v>Juliána Mocná</v>
      </c>
      <c r="C17" s="177">
        <f>Seznam!D151</f>
        <v>2002</v>
      </c>
      <c r="D17" s="178" t="str">
        <f>Seznam!E151</f>
        <v>Sokol Praha VII</v>
      </c>
      <c r="E17" s="178" t="str">
        <f>Seznam!F151</f>
        <v>CZE</v>
      </c>
      <c r="F17" s="177" t="s">
        <v>496</v>
      </c>
      <c r="G17" s="203">
        <v>3.5</v>
      </c>
      <c r="H17" s="204">
        <v>3.6</v>
      </c>
      <c r="I17" s="205">
        <v>3.5</v>
      </c>
      <c r="J17" s="205">
        <v>2.8</v>
      </c>
      <c r="K17" s="34">
        <f t="shared" si="0"/>
        <v>3.5</v>
      </c>
      <c r="L17" s="206">
        <v>6.8</v>
      </c>
      <c r="M17" s="207">
        <v>6.5</v>
      </c>
      <c r="N17" s="205">
        <v>7.1</v>
      </c>
      <c r="O17" s="205">
        <v>6.3</v>
      </c>
      <c r="P17" s="34">
        <f t="shared" si="1"/>
        <v>6.65</v>
      </c>
      <c r="Q17" s="208"/>
      <c r="R17" s="27">
        <f t="shared" si="2"/>
        <v>10.15</v>
      </c>
      <c r="S17" s="194" t="s">
        <v>488</v>
      </c>
      <c r="T17" s="25">
        <f t="shared" si="3"/>
        <v>5</v>
      </c>
      <c r="U17" s="36" t="s">
        <v>488</v>
      </c>
      <c r="W17" s="47" t="str">
        <f t="shared" si="4"/>
        <v>kužele</v>
      </c>
      <c r="X17" s="42">
        <f t="shared" si="5"/>
        <v>3.5</v>
      </c>
      <c r="Y17" s="42">
        <f t="shared" si="6"/>
        <v>6.65</v>
      </c>
      <c r="Z17" s="42">
        <f t="shared" si="7"/>
        <v>0</v>
      </c>
      <c r="AA17" s="42">
        <f t="shared" si="8"/>
        <v>10.15</v>
      </c>
    </row>
    <row r="18" spans="1:28" ht="24.9" customHeight="1" x14ac:dyDescent="0.25">
      <c r="A18" s="175">
        <f>Seznam!B152</f>
        <v>11</v>
      </c>
      <c r="B18" s="176" t="str">
        <f>Seznam!C152</f>
        <v>Linda Rambousková</v>
      </c>
      <c r="C18" s="177">
        <f>Seznam!D152</f>
        <v>2002</v>
      </c>
      <c r="D18" s="178" t="str">
        <f>Seznam!E152</f>
        <v>GSK Tábor</v>
      </c>
      <c r="E18" s="178" t="str">
        <f>Seznam!F152</f>
        <v>CZE</v>
      </c>
      <c r="F18" s="177" t="s">
        <v>496</v>
      </c>
      <c r="G18" s="203">
        <v>2.7</v>
      </c>
      <c r="H18" s="204">
        <v>1.9</v>
      </c>
      <c r="I18" s="205">
        <v>0.9</v>
      </c>
      <c r="J18" s="205">
        <v>1.2</v>
      </c>
      <c r="K18" s="34">
        <f t="shared" si="0"/>
        <v>1.55</v>
      </c>
      <c r="L18" s="206">
        <v>6.1</v>
      </c>
      <c r="M18" s="207">
        <v>5.7</v>
      </c>
      <c r="N18" s="205">
        <v>6.3</v>
      </c>
      <c r="O18" s="205">
        <v>5.2</v>
      </c>
      <c r="P18" s="34">
        <f t="shared" si="1"/>
        <v>5.9</v>
      </c>
      <c r="Q18" s="208"/>
      <c r="R18" s="27">
        <f t="shared" si="2"/>
        <v>7.45</v>
      </c>
      <c r="S18" s="194" t="s">
        <v>488</v>
      </c>
      <c r="T18" s="25">
        <f t="shared" si="3"/>
        <v>10</v>
      </c>
      <c r="U18" s="36" t="s">
        <v>488</v>
      </c>
      <c r="W18" s="47" t="str">
        <f t="shared" si="4"/>
        <v>kužele</v>
      </c>
      <c r="X18" s="42">
        <f t="shared" si="5"/>
        <v>1.55</v>
      </c>
      <c r="Y18" s="42">
        <f t="shared" si="6"/>
        <v>5.9</v>
      </c>
      <c r="Z18" s="42">
        <f t="shared" si="7"/>
        <v>0</v>
      </c>
      <c r="AA18" s="42">
        <f t="shared" si="8"/>
        <v>7.45</v>
      </c>
    </row>
    <row r="19" spans="1:28" ht="24.9" customHeight="1" x14ac:dyDescent="0.25">
      <c r="A19" s="175">
        <f>Seznam!B153</f>
        <v>12</v>
      </c>
      <c r="B19" s="176" t="str">
        <f>Seznam!C153</f>
        <v>Barbora Smékalová</v>
      </c>
      <c r="C19" s="177">
        <f>Seznam!D153</f>
        <v>2002</v>
      </c>
      <c r="D19" s="178" t="str">
        <f>Seznam!E153</f>
        <v>Středisko volného času Bruntál</v>
      </c>
      <c r="E19" s="178" t="str">
        <f>Seznam!F153</f>
        <v>CZE</v>
      </c>
      <c r="F19" s="177" t="s">
        <v>496</v>
      </c>
      <c r="G19" s="203">
        <v>2.2000000000000002</v>
      </c>
      <c r="H19" s="204">
        <v>2.6</v>
      </c>
      <c r="I19" s="205">
        <v>2</v>
      </c>
      <c r="J19" s="205">
        <v>1.8</v>
      </c>
      <c r="K19" s="34">
        <f t="shared" si="0"/>
        <v>2.1</v>
      </c>
      <c r="L19" s="206">
        <v>7.1</v>
      </c>
      <c r="M19" s="207">
        <v>7</v>
      </c>
      <c r="N19" s="205">
        <v>7.1</v>
      </c>
      <c r="O19" s="205">
        <v>6.1</v>
      </c>
      <c r="P19" s="34">
        <f t="shared" si="1"/>
        <v>7.05</v>
      </c>
      <c r="Q19" s="208"/>
      <c r="R19" s="27">
        <f t="shared" si="2"/>
        <v>9.15</v>
      </c>
      <c r="S19" s="194" t="s">
        <v>488</v>
      </c>
      <c r="T19" s="25">
        <f t="shared" si="3"/>
        <v>8</v>
      </c>
      <c r="U19" s="36" t="s">
        <v>488</v>
      </c>
      <c r="W19" s="47" t="str">
        <f t="shared" si="4"/>
        <v>kužele</v>
      </c>
      <c r="X19" s="42">
        <f t="shared" si="5"/>
        <v>2.1</v>
      </c>
      <c r="Y19" s="42">
        <f t="shared" si="6"/>
        <v>7.05</v>
      </c>
      <c r="Z19" s="42">
        <f t="shared" si="7"/>
        <v>0</v>
      </c>
      <c r="AA19" s="42">
        <f t="shared" si="8"/>
        <v>9.15</v>
      </c>
    </row>
    <row r="20" spans="1:28" ht="24.9" customHeight="1" x14ac:dyDescent="0.25">
      <c r="A20" s="175">
        <f>Seznam!B154</f>
        <v>13</v>
      </c>
      <c r="B20" s="176" t="str">
        <f>Seznam!C154</f>
        <v>Denisa Hejduková</v>
      </c>
      <c r="C20" s="177">
        <f>Seznam!D154</f>
        <v>2001</v>
      </c>
      <c r="D20" s="178" t="str">
        <f>Seznam!E154</f>
        <v>SK MG Vysočina Jihlava</v>
      </c>
      <c r="E20" s="178" t="str">
        <f>Seznam!F154</f>
        <v>CZE</v>
      </c>
      <c r="F20" s="177" t="s">
        <v>496</v>
      </c>
      <c r="G20" s="203">
        <v>4.0999999999999996</v>
      </c>
      <c r="H20" s="204">
        <v>3.5</v>
      </c>
      <c r="I20" s="205">
        <v>4.5</v>
      </c>
      <c r="J20" s="205">
        <v>3.6</v>
      </c>
      <c r="K20" s="34">
        <f t="shared" si="0"/>
        <v>3.85</v>
      </c>
      <c r="L20" s="206">
        <v>6.9</v>
      </c>
      <c r="M20" s="207">
        <v>6</v>
      </c>
      <c r="N20" s="205">
        <v>6.7</v>
      </c>
      <c r="O20" s="205">
        <v>5.0999999999999996</v>
      </c>
      <c r="P20" s="34">
        <f t="shared" si="1"/>
        <v>6.35</v>
      </c>
      <c r="Q20" s="208"/>
      <c r="R20" s="27">
        <f t="shared" si="2"/>
        <v>10.199999999999999</v>
      </c>
      <c r="S20" s="194" t="s">
        <v>488</v>
      </c>
      <c r="T20" s="25">
        <f t="shared" si="3"/>
        <v>4</v>
      </c>
      <c r="U20" s="36" t="s">
        <v>488</v>
      </c>
      <c r="W20" s="47" t="str">
        <f t="shared" si="4"/>
        <v>kužele</v>
      </c>
      <c r="X20" s="42">
        <f t="shared" si="5"/>
        <v>3.85</v>
      </c>
      <c r="Y20" s="42">
        <f t="shared" si="6"/>
        <v>6.35</v>
      </c>
      <c r="Z20" s="42">
        <f t="shared" si="7"/>
        <v>0</v>
      </c>
      <c r="AA20" s="42">
        <f t="shared" si="8"/>
        <v>10.199999999999999</v>
      </c>
    </row>
    <row r="21" spans="1:28" ht="24.9" customHeight="1" x14ac:dyDescent="0.25">
      <c r="A21" s="175">
        <f>Seznam!B155</f>
        <v>14</v>
      </c>
      <c r="B21" s="176" t="str">
        <f>Seznam!C155</f>
        <v>Gabriela Brázdilová</v>
      </c>
      <c r="C21" s="177">
        <f>Seznam!D155</f>
        <v>2002</v>
      </c>
      <c r="D21" s="178" t="str">
        <f>Seznam!E155</f>
        <v>TJ Slavoj Plzeň</v>
      </c>
      <c r="E21" s="178" t="str">
        <f>Seznam!F155</f>
        <v>CZE</v>
      </c>
      <c r="F21" s="177" t="s">
        <v>496</v>
      </c>
      <c r="G21" s="203">
        <v>2</v>
      </c>
      <c r="H21" s="204">
        <v>1.8</v>
      </c>
      <c r="I21" s="205">
        <v>1.8</v>
      </c>
      <c r="J21" s="205">
        <v>1.7</v>
      </c>
      <c r="K21" s="34">
        <f t="shared" si="0"/>
        <v>1.8</v>
      </c>
      <c r="L21" s="206">
        <v>5.8</v>
      </c>
      <c r="M21" s="207">
        <v>4.8</v>
      </c>
      <c r="N21" s="205">
        <v>6.3</v>
      </c>
      <c r="O21" s="205">
        <v>5.2</v>
      </c>
      <c r="P21" s="34">
        <f t="shared" si="1"/>
        <v>5.5</v>
      </c>
      <c r="Q21" s="208"/>
      <c r="R21" s="27">
        <f t="shared" si="2"/>
        <v>7.3</v>
      </c>
      <c r="S21" s="194" t="s">
        <v>488</v>
      </c>
      <c r="T21" s="25">
        <f t="shared" si="3"/>
        <v>13</v>
      </c>
      <c r="U21" s="36" t="s">
        <v>488</v>
      </c>
      <c r="W21" s="47" t="str">
        <f t="shared" si="4"/>
        <v>kužele</v>
      </c>
      <c r="X21" s="42">
        <f t="shared" si="5"/>
        <v>1.8</v>
      </c>
      <c r="Y21" s="42">
        <f t="shared" si="6"/>
        <v>5.5</v>
      </c>
      <c r="Z21" s="42">
        <f t="shared" si="7"/>
        <v>0</v>
      </c>
      <c r="AA21" s="42">
        <f t="shared" si="8"/>
        <v>7.3</v>
      </c>
    </row>
    <row r="22" spans="1:28" ht="24.9" customHeight="1" x14ac:dyDescent="0.25">
      <c r="A22" s="175">
        <f>Seznam!B156</f>
        <v>15</v>
      </c>
      <c r="B22" s="176" t="str">
        <f>Seznam!C156</f>
        <v>Natalie Dudová</v>
      </c>
      <c r="C22" s="177">
        <f>Seznam!D156</f>
        <v>2001</v>
      </c>
      <c r="D22" s="178" t="str">
        <f>Seznam!E156</f>
        <v>SK MG Mantila Brno</v>
      </c>
      <c r="E22" s="178" t="str">
        <f>Seznam!F156</f>
        <v>CZE</v>
      </c>
      <c r="F22" s="177" t="s">
        <v>496</v>
      </c>
      <c r="G22" s="203">
        <v>4</v>
      </c>
      <c r="H22" s="204">
        <v>3.4</v>
      </c>
      <c r="I22" s="205">
        <v>3.5</v>
      </c>
      <c r="J22" s="205">
        <v>3.5</v>
      </c>
      <c r="K22" s="34">
        <f t="shared" si="0"/>
        <v>3.5</v>
      </c>
      <c r="L22" s="206">
        <v>7.6</v>
      </c>
      <c r="M22" s="207">
        <v>7.8</v>
      </c>
      <c r="N22" s="205">
        <v>8.3000000000000007</v>
      </c>
      <c r="O22" s="205">
        <v>6.2</v>
      </c>
      <c r="P22" s="34">
        <f t="shared" si="1"/>
        <v>7.7</v>
      </c>
      <c r="Q22" s="208"/>
      <c r="R22" s="27">
        <f t="shared" si="2"/>
        <v>11.2</v>
      </c>
      <c r="S22" s="194" t="s">
        <v>488</v>
      </c>
      <c r="T22" s="25">
        <f t="shared" si="3"/>
        <v>2</v>
      </c>
      <c r="U22" s="36" t="s">
        <v>488</v>
      </c>
      <c r="W22" s="47" t="str">
        <f t="shared" si="4"/>
        <v>kužele</v>
      </c>
      <c r="X22" s="42">
        <f t="shared" si="5"/>
        <v>3.5</v>
      </c>
      <c r="Y22" s="42">
        <f t="shared" si="6"/>
        <v>7.7</v>
      </c>
      <c r="Z22" s="42">
        <f t="shared" si="7"/>
        <v>0</v>
      </c>
      <c r="AA22" s="42">
        <f t="shared" si="8"/>
        <v>11.2</v>
      </c>
    </row>
    <row r="23" spans="1:28" ht="24.9" customHeight="1" x14ac:dyDescent="0.25">
      <c r="A23" s="175"/>
      <c r="B23" s="176"/>
      <c r="C23" s="177">
        <f>Seznam!D34</f>
        <v>2008</v>
      </c>
      <c r="D23" s="178" t="str">
        <f>Seznam!E34</f>
        <v>SG Legion Warszawa</v>
      </c>
      <c r="E23" s="178" t="str">
        <f>Seznam!F34</f>
        <v>POL</v>
      </c>
      <c r="F23" s="177"/>
      <c r="G23" s="203">
        <v>0</v>
      </c>
      <c r="H23" s="204"/>
      <c r="I23" s="205">
        <f t="shared" ref="I23" si="9">IF($L$2&lt;3,"x",0)</f>
        <v>0</v>
      </c>
      <c r="J23" s="205">
        <f t="shared" ref="J23" si="10">IF($L$2&lt;4,"x",0)</f>
        <v>0</v>
      </c>
      <c r="K23" s="34">
        <f t="shared" si="0"/>
        <v>0</v>
      </c>
      <c r="L23" s="206">
        <v>0</v>
      </c>
      <c r="M23" s="207"/>
      <c r="N23" s="205">
        <f t="shared" ref="N23" si="11">IF($M$2&lt;3,"x",0)</f>
        <v>0</v>
      </c>
      <c r="O23" s="205">
        <f t="shared" ref="O23" si="12">IF($M$2&lt;4,"x",0)</f>
        <v>0</v>
      </c>
      <c r="P23" s="34">
        <f t="shared" si="1"/>
        <v>0</v>
      </c>
      <c r="Q23" s="208"/>
      <c r="R23" s="27">
        <f t="shared" si="2"/>
        <v>0</v>
      </c>
      <c r="S23" s="187" t="s">
        <v>488</v>
      </c>
      <c r="T23" s="179">
        <f t="shared" si="3"/>
        <v>15</v>
      </c>
      <c r="U23" s="36" t="s">
        <v>488</v>
      </c>
      <c r="W23" s="47">
        <f t="shared" si="4"/>
        <v>0</v>
      </c>
      <c r="X23" s="42">
        <f t="shared" si="5"/>
        <v>0</v>
      </c>
      <c r="Y23" s="42">
        <f t="shared" si="6"/>
        <v>0</v>
      </c>
      <c r="Z23" s="42">
        <f t="shared" si="7"/>
        <v>0</v>
      </c>
      <c r="AA23" s="42">
        <f t="shared" si="8"/>
        <v>0</v>
      </c>
    </row>
    <row r="24" spans="1:28" s="181" customFormat="1" ht="16.2" thickBot="1" x14ac:dyDescent="0.3">
      <c r="C24" s="183"/>
      <c r="F24" s="182"/>
      <c r="G24" s="184">
        <v>0</v>
      </c>
      <c r="H24" s="184"/>
      <c r="I24" s="184"/>
      <c r="J24" s="184"/>
      <c r="K24" s="185">
        <f>SUM(G24:J24)/2</f>
        <v>0</v>
      </c>
      <c r="L24" s="195">
        <v>0</v>
      </c>
      <c r="M24" s="195"/>
      <c r="N24" s="195"/>
      <c r="O24" s="195"/>
      <c r="P24" s="185"/>
    </row>
    <row r="25" spans="1:28" ht="16.5" customHeight="1" x14ac:dyDescent="0.25">
      <c r="A25" s="293" t="s">
        <v>471</v>
      </c>
      <c r="B25" s="295" t="s">
        <v>6</v>
      </c>
      <c r="C25" s="297" t="s">
        <v>3</v>
      </c>
      <c r="D25" s="295" t="s">
        <v>4</v>
      </c>
      <c r="E25" s="291" t="s">
        <v>5</v>
      </c>
      <c r="F25" s="291" t="s">
        <v>472</v>
      </c>
      <c r="G25" s="29" t="str">
        <f>Kat9S2</f>
        <v>sestava s libovolným náčiním</v>
      </c>
      <c r="H25" s="28"/>
      <c r="I25" s="28"/>
      <c r="J25" s="28"/>
      <c r="K25" s="28"/>
      <c r="L25" s="30"/>
      <c r="M25" s="30"/>
      <c r="N25" s="30"/>
      <c r="O25" s="30"/>
      <c r="P25" s="30"/>
      <c r="Q25" s="20">
        <v>0</v>
      </c>
      <c r="R25" s="31">
        <v>0</v>
      </c>
      <c r="S25" s="31">
        <v>0</v>
      </c>
      <c r="T25" s="301" t="s">
        <v>491</v>
      </c>
      <c r="U25" s="289" t="s">
        <v>492</v>
      </c>
    </row>
    <row r="26" spans="1:28" ht="16.5" customHeight="1" thickBot="1" x14ac:dyDescent="0.3">
      <c r="A26" s="294">
        <v>0</v>
      </c>
      <c r="B26" s="296">
        <v>0</v>
      </c>
      <c r="C26" s="298">
        <v>0</v>
      </c>
      <c r="D26" s="296">
        <v>0</v>
      </c>
      <c r="E26" s="292">
        <v>0</v>
      </c>
      <c r="F26" s="292">
        <v>0</v>
      </c>
      <c r="G26" s="18" t="s">
        <v>469</v>
      </c>
      <c r="H26" s="18" t="s">
        <v>489</v>
      </c>
      <c r="I26" s="18" t="s">
        <v>475</v>
      </c>
      <c r="J26" s="18" t="s">
        <v>476</v>
      </c>
      <c r="K26" s="18" t="s">
        <v>477</v>
      </c>
      <c r="L26" s="24" t="s">
        <v>478</v>
      </c>
      <c r="M26" s="287" t="s">
        <v>479</v>
      </c>
      <c r="N26" s="287" t="s">
        <v>480</v>
      </c>
      <c r="O26" s="287" t="s">
        <v>481</v>
      </c>
      <c r="P26" s="26" t="s">
        <v>470</v>
      </c>
      <c r="Q26" s="23" t="s">
        <v>482</v>
      </c>
      <c r="R26" s="22" t="s">
        <v>483</v>
      </c>
      <c r="S26" s="26" t="s">
        <v>484</v>
      </c>
      <c r="T26" s="302"/>
      <c r="U26" s="290"/>
      <c r="W26" s="46" t="s">
        <v>485</v>
      </c>
      <c r="X26" s="46" t="s">
        <v>477</v>
      </c>
      <c r="Y26" s="46" t="s">
        <v>470</v>
      </c>
      <c r="Z26" s="46" t="s">
        <v>486</v>
      </c>
      <c r="AA26" s="46" t="s">
        <v>484</v>
      </c>
      <c r="AB26" s="46" t="s">
        <v>483</v>
      </c>
    </row>
    <row r="27" spans="1:28" ht="24.9" customHeight="1" x14ac:dyDescent="0.25">
      <c r="A27" s="44">
        <f>Seznam!B143</f>
        <v>1</v>
      </c>
      <c r="B27" s="2" t="str">
        <f>Seznam!C143</f>
        <v>Ava Kuntscherová</v>
      </c>
      <c r="C27" s="9">
        <f>Seznam!D143</f>
        <v>2001</v>
      </c>
      <c r="D27" s="45" t="str">
        <f>Seznam!E143</f>
        <v>TJ Slavoj Plzeň</v>
      </c>
      <c r="E27" s="45" t="str">
        <f>Seznam!F143</f>
        <v>CZE</v>
      </c>
      <c r="F27" s="9"/>
      <c r="G27" s="203">
        <v>3.4</v>
      </c>
      <c r="H27" s="204">
        <v>2.5</v>
      </c>
      <c r="I27" s="205">
        <v>2.5</v>
      </c>
      <c r="J27" s="205">
        <v>2.5</v>
      </c>
      <c r="K27" s="34">
        <f t="shared" ref="K27:K41" si="13">IF($L$2=2,TRUNC(SUM(G27:J27)/2*1000)/1000,IF($L$2=3,TRUNC(SUM(G27:J27)/3*1000)/1000,IF($L$2=4,TRUNC(MEDIAN(G27:J27)*1000)/1000,"???")))</f>
        <v>2.5</v>
      </c>
      <c r="L27" s="206">
        <v>6.3</v>
      </c>
      <c r="M27" s="207">
        <v>6.5</v>
      </c>
      <c r="N27" s="205">
        <v>6.8</v>
      </c>
      <c r="O27" s="205">
        <v>7.3</v>
      </c>
      <c r="P27" s="34">
        <f t="shared" ref="P27:P41" si="14">IF($M$2=2,TRUNC(SUM(L27:M27)/2*1000)/1000,IF($M$2=3,TRUNC(SUM(L27:N27)/3*1000)/1000,IF($M$2=4,TRUNC(MEDIAN(L27:O27)*1000)/1000,"???")))</f>
        <v>6.65</v>
      </c>
      <c r="Q27" s="208"/>
      <c r="R27" s="27">
        <f t="shared" ref="R27:R41" si="15">K27+P27-Q27</f>
        <v>9.15</v>
      </c>
      <c r="S27" s="35">
        <f t="shared" ref="S27:S41" si="16">R9+R27</f>
        <v>18.700000000000003</v>
      </c>
      <c r="T27" s="25">
        <f t="shared" ref="T27:T41" si="17">RANK(R27,$R$27:$R$41)</f>
        <v>6</v>
      </c>
      <c r="U27" s="36">
        <f t="shared" ref="U27:U41" si="18">RANK(S27,$S$27:$S$41)</f>
        <v>7</v>
      </c>
      <c r="W27" s="47"/>
      <c r="X27" s="42">
        <f t="shared" ref="X27:X41" si="19">K27</f>
        <v>2.5</v>
      </c>
      <c r="Y27" s="42">
        <f t="shared" ref="Y27:Y41" si="20">P27</f>
        <v>6.65</v>
      </c>
      <c r="Z27" s="42">
        <f t="shared" ref="Z27:Z41" si="21">Q27</f>
        <v>0</v>
      </c>
      <c r="AA27" s="42">
        <f t="shared" ref="AA27:AA41" si="22">R27</f>
        <v>9.15</v>
      </c>
      <c r="AB27" s="42">
        <f t="shared" ref="AB27:AB41" si="23">S27</f>
        <v>18.700000000000003</v>
      </c>
    </row>
    <row r="28" spans="1:28" ht="24.9" customHeight="1" x14ac:dyDescent="0.25">
      <c r="A28" s="44">
        <f>Seznam!B144</f>
        <v>2</v>
      </c>
      <c r="B28" s="2" t="str">
        <f>Seznam!C144</f>
        <v>Kateřina Minksová</v>
      </c>
      <c r="C28" s="9">
        <f>Seznam!D144</f>
        <v>2002</v>
      </c>
      <c r="D28" s="45" t="str">
        <f>Seznam!E144</f>
        <v>TJ Sokol Hodkovičky</v>
      </c>
      <c r="E28" s="45" t="str">
        <f>Seznam!F144</f>
        <v>CZE</v>
      </c>
      <c r="F28" s="9"/>
      <c r="G28" s="203">
        <v>3.6</v>
      </c>
      <c r="H28" s="204">
        <v>2.8</v>
      </c>
      <c r="I28" s="205">
        <v>4.8</v>
      </c>
      <c r="J28" s="205">
        <v>3.9</v>
      </c>
      <c r="K28" s="34">
        <f t="shared" si="13"/>
        <v>3.75</v>
      </c>
      <c r="L28" s="206">
        <v>6.1</v>
      </c>
      <c r="M28" s="207">
        <v>6.3</v>
      </c>
      <c r="N28" s="205">
        <v>6.7</v>
      </c>
      <c r="O28" s="205">
        <v>7.1</v>
      </c>
      <c r="P28" s="34">
        <f t="shared" si="14"/>
        <v>6.5</v>
      </c>
      <c r="Q28" s="208"/>
      <c r="R28" s="27">
        <f t="shared" si="15"/>
        <v>10.25</v>
      </c>
      <c r="S28" s="35">
        <f t="shared" si="16"/>
        <v>20</v>
      </c>
      <c r="T28" s="25">
        <f t="shared" si="17"/>
        <v>2</v>
      </c>
      <c r="U28" s="36">
        <f t="shared" si="18"/>
        <v>4</v>
      </c>
      <c r="W28" s="47">
        <f t="shared" ref="W28:W41" si="24">F28</f>
        <v>0</v>
      </c>
      <c r="X28" s="42">
        <f t="shared" si="19"/>
        <v>3.75</v>
      </c>
      <c r="Y28" s="42">
        <f t="shared" si="20"/>
        <v>6.5</v>
      </c>
      <c r="Z28" s="42">
        <f t="shared" si="21"/>
        <v>0</v>
      </c>
      <c r="AA28" s="42">
        <f t="shared" si="22"/>
        <v>10.25</v>
      </c>
      <c r="AB28" s="42">
        <f t="shared" si="23"/>
        <v>20</v>
      </c>
    </row>
    <row r="29" spans="1:28" ht="24.9" customHeight="1" x14ac:dyDescent="0.25">
      <c r="A29" s="44">
        <f>Seznam!B145</f>
        <v>3</v>
      </c>
      <c r="B29" s="2" t="str">
        <f>Seznam!C145</f>
        <v>Wiktoria Psecka</v>
      </c>
      <c r="C29" s="9">
        <f>Seznam!D145</f>
        <v>2003</v>
      </c>
      <c r="D29" s="45" t="str">
        <f>Seznam!E145</f>
        <v>UKS Katowice</v>
      </c>
      <c r="E29" s="45" t="str">
        <f>Seznam!F145</f>
        <v>POL</v>
      </c>
      <c r="F29" s="9"/>
      <c r="G29" s="203">
        <v>1.7</v>
      </c>
      <c r="H29" s="204">
        <v>1.5</v>
      </c>
      <c r="I29" s="205">
        <v>1.5</v>
      </c>
      <c r="J29" s="205">
        <v>1.7</v>
      </c>
      <c r="K29" s="34">
        <f t="shared" si="13"/>
        <v>1.6</v>
      </c>
      <c r="L29" s="206">
        <v>4</v>
      </c>
      <c r="M29" s="207">
        <v>5.3</v>
      </c>
      <c r="N29" s="205">
        <v>5.5</v>
      </c>
      <c r="O29" s="205">
        <v>7.1</v>
      </c>
      <c r="P29" s="34">
        <f t="shared" si="14"/>
        <v>5.4</v>
      </c>
      <c r="Q29" s="208"/>
      <c r="R29" s="27">
        <f t="shared" si="15"/>
        <v>7</v>
      </c>
      <c r="S29" s="35">
        <f t="shared" si="16"/>
        <v>14.45</v>
      </c>
      <c r="T29" s="25">
        <f t="shared" si="17"/>
        <v>12</v>
      </c>
      <c r="U29" s="36">
        <f t="shared" si="18"/>
        <v>12</v>
      </c>
      <c r="W29" s="47">
        <f t="shared" si="24"/>
        <v>0</v>
      </c>
      <c r="X29" s="42">
        <f t="shared" si="19"/>
        <v>1.6</v>
      </c>
      <c r="Y29" s="42">
        <f t="shared" si="20"/>
        <v>5.4</v>
      </c>
      <c r="Z29" s="42">
        <f t="shared" si="21"/>
        <v>0</v>
      </c>
      <c r="AA29" s="42">
        <f t="shared" si="22"/>
        <v>7</v>
      </c>
      <c r="AB29" s="42">
        <f t="shared" si="23"/>
        <v>14.45</v>
      </c>
    </row>
    <row r="30" spans="1:28" ht="24.9" customHeight="1" x14ac:dyDescent="0.25">
      <c r="A30" s="44">
        <f>Seznam!B146</f>
        <v>5</v>
      </c>
      <c r="B30" s="2" t="str">
        <f>Seznam!C146</f>
        <v>Klára Tamchynová</v>
      </c>
      <c r="C30" s="9">
        <f>Seznam!D146</f>
        <v>2001</v>
      </c>
      <c r="D30" s="45" t="str">
        <f>Seznam!E146</f>
        <v>TopGym Karlovy Vary</v>
      </c>
      <c r="E30" s="45" t="str">
        <f>Seznam!F146</f>
        <v>CZE</v>
      </c>
      <c r="F30" s="9"/>
      <c r="G30" s="203">
        <v>3.4</v>
      </c>
      <c r="H30" s="204">
        <v>3.3</v>
      </c>
      <c r="I30" s="205">
        <v>3.1</v>
      </c>
      <c r="J30" s="205">
        <v>4.0999999999999996</v>
      </c>
      <c r="K30" s="34">
        <f t="shared" si="13"/>
        <v>3.35</v>
      </c>
      <c r="L30" s="206">
        <v>5.7</v>
      </c>
      <c r="M30" s="207">
        <v>6.5</v>
      </c>
      <c r="N30" s="205">
        <v>4.9000000000000004</v>
      </c>
      <c r="O30" s="205">
        <v>7.6</v>
      </c>
      <c r="P30" s="34">
        <f t="shared" si="14"/>
        <v>6.1</v>
      </c>
      <c r="Q30" s="208"/>
      <c r="R30" s="27">
        <f t="shared" si="15"/>
        <v>9.4499999999999993</v>
      </c>
      <c r="S30" s="35">
        <f t="shared" si="16"/>
        <v>20.100000000000001</v>
      </c>
      <c r="T30" s="25">
        <f t="shared" si="17"/>
        <v>5</v>
      </c>
      <c r="U30" s="36">
        <f t="shared" si="18"/>
        <v>3</v>
      </c>
      <c r="W30" s="47">
        <f t="shared" si="24"/>
        <v>0</v>
      </c>
      <c r="X30" s="42">
        <f t="shared" si="19"/>
        <v>3.35</v>
      </c>
      <c r="Y30" s="42">
        <f t="shared" si="20"/>
        <v>6.1</v>
      </c>
      <c r="Z30" s="42">
        <f t="shared" si="21"/>
        <v>0</v>
      </c>
      <c r="AA30" s="42">
        <f t="shared" si="22"/>
        <v>9.4499999999999993</v>
      </c>
      <c r="AB30" s="42">
        <f t="shared" si="23"/>
        <v>20.100000000000001</v>
      </c>
    </row>
    <row r="31" spans="1:28" ht="24.9" customHeight="1" x14ac:dyDescent="0.25">
      <c r="A31" s="44">
        <f>Seznam!B147</f>
        <v>6</v>
      </c>
      <c r="B31" s="2" t="str">
        <f>Seznam!C147</f>
        <v xml:space="preserve">Tereza Palupčíková </v>
      </c>
      <c r="C31" s="9">
        <f>Seznam!D147</f>
        <v>2001</v>
      </c>
      <c r="D31" s="45" t="str">
        <f>Seznam!E147</f>
        <v>Středisko volného času Bruntál</v>
      </c>
      <c r="E31" s="45" t="str">
        <f>Seznam!F147</f>
        <v>CZE</v>
      </c>
      <c r="F31" s="9"/>
      <c r="G31" s="203">
        <v>2.2000000000000002</v>
      </c>
      <c r="H31" s="204">
        <v>2.2999999999999998</v>
      </c>
      <c r="I31" s="205">
        <v>1.8</v>
      </c>
      <c r="J31" s="205">
        <v>2.4</v>
      </c>
      <c r="K31" s="34">
        <f t="shared" si="13"/>
        <v>2.25</v>
      </c>
      <c r="L31" s="206">
        <v>5.3</v>
      </c>
      <c r="M31" s="207">
        <v>4.5999999999999996</v>
      </c>
      <c r="N31" s="205">
        <v>5.7</v>
      </c>
      <c r="O31" s="205">
        <v>7</v>
      </c>
      <c r="P31" s="34">
        <f t="shared" si="14"/>
        <v>5.5</v>
      </c>
      <c r="Q31" s="208"/>
      <c r="R31" s="27">
        <f t="shared" si="15"/>
        <v>7.75</v>
      </c>
      <c r="S31" s="35">
        <f t="shared" si="16"/>
        <v>16.649999999999999</v>
      </c>
      <c r="T31" s="25">
        <f t="shared" si="17"/>
        <v>10</v>
      </c>
      <c r="U31" s="36">
        <f t="shared" si="18"/>
        <v>9</v>
      </c>
      <c r="W31" s="47">
        <f t="shared" si="24"/>
        <v>0</v>
      </c>
      <c r="X31" s="42">
        <f t="shared" si="19"/>
        <v>2.25</v>
      </c>
      <c r="Y31" s="42">
        <f t="shared" si="20"/>
        <v>5.5</v>
      </c>
      <c r="Z31" s="42">
        <f t="shared" si="21"/>
        <v>0</v>
      </c>
      <c r="AA31" s="42">
        <f t="shared" si="22"/>
        <v>7.75</v>
      </c>
      <c r="AB31" s="42">
        <f t="shared" si="23"/>
        <v>16.649999999999999</v>
      </c>
    </row>
    <row r="32" spans="1:28" ht="24.9" customHeight="1" x14ac:dyDescent="0.25">
      <c r="A32" s="44">
        <f>Seznam!B148</f>
        <v>7</v>
      </c>
      <c r="B32" s="2" t="str">
        <f>Seznam!C148</f>
        <v>Michaela Cajthamlová</v>
      </c>
      <c r="C32" s="9">
        <f>Seznam!D148</f>
        <v>2001</v>
      </c>
      <c r="D32" s="45" t="str">
        <f>Seznam!E148</f>
        <v>SK GymŠarm Plzeň</v>
      </c>
      <c r="E32" s="45" t="str">
        <f>Seznam!F148</f>
        <v>CZE</v>
      </c>
      <c r="F32" s="9"/>
      <c r="G32" s="203">
        <v>2.5</v>
      </c>
      <c r="H32" s="204">
        <v>2.4</v>
      </c>
      <c r="I32" s="205">
        <v>2.2000000000000002</v>
      </c>
      <c r="J32" s="205">
        <v>3.1</v>
      </c>
      <c r="K32" s="34">
        <f t="shared" si="13"/>
        <v>2.4500000000000002</v>
      </c>
      <c r="L32" s="206">
        <v>5.3</v>
      </c>
      <c r="M32" s="207">
        <v>6</v>
      </c>
      <c r="N32" s="205">
        <v>5.5</v>
      </c>
      <c r="O32" s="205">
        <v>7.3</v>
      </c>
      <c r="P32" s="34">
        <f t="shared" si="14"/>
        <v>5.75</v>
      </c>
      <c r="Q32" s="208"/>
      <c r="R32" s="27">
        <f t="shared" si="15"/>
        <v>8.1999999999999993</v>
      </c>
      <c r="S32" s="35">
        <f t="shared" si="16"/>
        <v>15.549999999999999</v>
      </c>
      <c r="T32" s="25">
        <f t="shared" si="17"/>
        <v>8</v>
      </c>
      <c r="U32" s="36">
        <f t="shared" si="18"/>
        <v>10</v>
      </c>
      <c r="W32" s="47">
        <f t="shared" si="24"/>
        <v>0</v>
      </c>
      <c r="X32" s="42">
        <f t="shared" si="19"/>
        <v>2.4500000000000002</v>
      </c>
      <c r="Y32" s="42">
        <f t="shared" si="20"/>
        <v>5.75</v>
      </c>
      <c r="Z32" s="42">
        <f t="shared" si="21"/>
        <v>0</v>
      </c>
      <c r="AA32" s="42">
        <f t="shared" si="22"/>
        <v>8.1999999999999993</v>
      </c>
      <c r="AB32" s="42">
        <f t="shared" si="23"/>
        <v>15.549999999999999</v>
      </c>
    </row>
    <row r="33" spans="1:28" ht="24.9" customHeight="1" x14ac:dyDescent="0.25">
      <c r="A33" s="44">
        <f>Seznam!B149</f>
        <v>8</v>
      </c>
      <c r="B33" s="2" t="str">
        <f>Seznam!C149</f>
        <v>Michalina Nicpoń</v>
      </c>
      <c r="C33" s="9">
        <f>Seznam!D149</f>
        <v>2002</v>
      </c>
      <c r="D33" s="45" t="str">
        <f>Seznam!E149</f>
        <v>SG Legion Warszawa</v>
      </c>
      <c r="E33" s="45" t="str">
        <f>Seznam!F149</f>
        <v>POL</v>
      </c>
      <c r="F33" s="9"/>
      <c r="G33" s="203">
        <v>2.8</v>
      </c>
      <c r="H33" s="204">
        <v>3.3</v>
      </c>
      <c r="I33" s="205">
        <v>3.4</v>
      </c>
      <c r="J33" s="205">
        <v>3</v>
      </c>
      <c r="K33" s="34">
        <f t="shared" si="13"/>
        <v>3.15</v>
      </c>
      <c r="L33" s="206">
        <v>4.8</v>
      </c>
      <c r="M33" s="207">
        <v>6.3</v>
      </c>
      <c r="N33" s="205">
        <v>3</v>
      </c>
      <c r="O33" s="205">
        <v>5.4</v>
      </c>
      <c r="P33" s="34">
        <f t="shared" si="14"/>
        <v>5.0999999999999996</v>
      </c>
      <c r="Q33" s="208">
        <v>0.6</v>
      </c>
      <c r="R33" s="27">
        <f t="shared" si="15"/>
        <v>7.65</v>
      </c>
      <c r="S33" s="35">
        <f t="shared" si="16"/>
        <v>19.200000000000003</v>
      </c>
      <c r="T33" s="25">
        <f t="shared" si="17"/>
        <v>11</v>
      </c>
      <c r="U33" s="36">
        <f t="shared" si="18"/>
        <v>6</v>
      </c>
      <c r="W33" s="47">
        <f t="shared" si="24"/>
        <v>0</v>
      </c>
      <c r="X33" s="42">
        <f t="shared" si="19"/>
        <v>3.15</v>
      </c>
      <c r="Y33" s="42">
        <f t="shared" si="20"/>
        <v>5.0999999999999996</v>
      </c>
      <c r="Z33" s="42">
        <f t="shared" si="21"/>
        <v>0.6</v>
      </c>
      <c r="AA33" s="42">
        <f t="shared" si="22"/>
        <v>7.65</v>
      </c>
      <c r="AB33" s="42">
        <f t="shared" si="23"/>
        <v>19.200000000000003</v>
      </c>
    </row>
    <row r="34" spans="1:28" ht="24.9" customHeight="1" x14ac:dyDescent="0.25">
      <c r="A34" s="44">
        <f>Seznam!B150</f>
        <v>9</v>
      </c>
      <c r="B34" s="2" t="str">
        <f>Seznam!C150</f>
        <v>Natálie Rajchartová</v>
      </c>
      <c r="C34" s="9">
        <f>Seznam!D150</f>
        <v>2002</v>
      </c>
      <c r="D34" s="45" t="str">
        <f>Seznam!E150</f>
        <v>SK GymŠarm Plzeň</v>
      </c>
      <c r="E34" s="45" t="str">
        <f>Seznam!F150</f>
        <v>CZE</v>
      </c>
      <c r="F34" s="9"/>
      <c r="G34" s="203">
        <v>1.7</v>
      </c>
      <c r="H34" s="204">
        <v>1</v>
      </c>
      <c r="I34" s="205">
        <v>1.3</v>
      </c>
      <c r="J34" s="205">
        <v>2.4</v>
      </c>
      <c r="K34" s="34">
        <f t="shared" si="13"/>
        <v>1.5</v>
      </c>
      <c r="L34" s="206">
        <v>4.8</v>
      </c>
      <c r="M34" s="207">
        <v>5</v>
      </c>
      <c r="N34" s="205">
        <v>4.7</v>
      </c>
      <c r="O34" s="205">
        <v>6.5</v>
      </c>
      <c r="P34" s="34">
        <f t="shared" si="14"/>
        <v>4.9000000000000004</v>
      </c>
      <c r="Q34" s="208"/>
      <c r="R34" s="27">
        <f t="shared" si="15"/>
        <v>6.4</v>
      </c>
      <c r="S34" s="35">
        <f t="shared" si="16"/>
        <v>11</v>
      </c>
      <c r="T34" s="25">
        <f t="shared" si="17"/>
        <v>14</v>
      </c>
      <c r="U34" s="36">
        <f t="shared" si="18"/>
        <v>14</v>
      </c>
      <c r="W34" s="47">
        <f t="shared" si="24"/>
        <v>0</v>
      </c>
      <c r="X34" s="42">
        <f t="shared" si="19"/>
        <v>1.5</v>
      </c>
      <c r="Y34" s="42">
        <f t="shared" si="20"/>
        <v>4.9000000000000004</v>
      </c>
      <c r="Z34" s="42">
        <f t="shared" si="21"/>
        <v>0</v>
      </c>
      <c r="AA34" s="42">
        <f t="shared" si="22"/>
        <v>6.4</v>
      </c>
      <c r="AB34" s="42">
        <f t="shared" si="23"/>
        <v>11</v>
      </c>
    </row>
    <row r="35" spans="1:28" ht="24.9" customHeight="1" x14ac:dyDescent="0.25">
      <c r="A35" s="44">
        <f>Seznam!B151</f>
        <v>10</v>
      </c>
      <c r="B35" s="2" t="str">
        <f>Seznam!C151</f>
        <v>Juliána Mocná</v>
      </c>
      <c r="C35" s="9">
        <f>Seznam!D151</f>
        <v>2002</v>
      </c>
      <c r="D35" s="45" t="str">
        <f>Seznam!E151</f>
        <v>Sokol Praha VII</v>
      </c>
      <c r="E35" s="45" t="str">
        <f>Seznam!F151</f>
        <v>CZE</v>
      </c>
      <c r="F35" s="9"/>
      <c r="G35" s="203">
        <v>3.6</v>
      </c>
      <c r="H35" s="204">
        <v>3.6</v>
      </c>
      <c r="I35" s="205">
        <v>2.6</v>
      </c>
      <c r="J35" s="205">
        <v>4</v>
      </c>
      <c r="K35" s="34">
        <f t="shared" si="13"/>
        <v>3.6</v>
      </c>
      <c r="L35" s="206">
        <v>6.5</v>
      </c>
      <c r="M35" s="207">
        <v>6.5</v>
      </c>
      <c r="N35" s="205">
        <v>6.7</v>
      </c>
      <c r="O35" s="205">
        <v>7.4</v>
      </c>
      <c r="P35" s="34">
        <f t="shared" si="14"/>
        <v>6.6</v>
      </c>
      <c r="Q35" s="208"/>
      <c r="R35" s="27">
        <f t="shared" si="15"/>
        <v>10.199999999999999</v>
      </c>
      <c r="S35" s="35">
        <f t="shared" si="16"/>
        <v>20.350000000000001</v>
      </c>
      <c r="T35" s="25">
        <f t="shared" si="17"/>
        <v>3</v>
      </c>
      <c r="U35" s="36">
        <f t="shared" si="18"/>
        <v>2</v>
      </c>
      <c r="W35" s="47">
        <f t="shared" si="24"/>
        <v>0</v>
      </c>
      <c r="X35" s="42">
        <f t="shared" si="19"/>
        <v>3.6</v>
      </c>
      <c r="Y35" s="42">
        <f t="shared" si="20"/>
        <v>6.6</v>
      </c>
      <c r="Z35" s="42">
        <f t="shared" si="21"/>
        <v>0</v>
      </c>
      <c r="AA35" s="42">
        <f t="shared" si="22"/>
        <v>10.199999999999999</v>
      </c>
      <c r="AB35" s="42">
        <f t="shared" si="23"/>
        <v>20.350000000000001</v>
      </c>
    </row>
    <row r="36" spans="1:28" ht="24.9" customHeight="1" x14ac:dyDescent="0.25">
      <c r="A36" s="44">
        <f>Seznam!B152</f>
        <v>11</v>
      </c>
      <c r="B36" s="2" t="str">
        <f>Seznam!C152</f>
        <v>Linda Rambousková</v>
      </c>
      <c r="C36" s="9">
        <f>Seznam!D152</f>
        <v>2002</v>
      </c>
      <c r="D36" s="45" t="str">
        <f>Seznam!E152</f>
        <v>GSK Tábor</v>
      </c>
      <c r="E36" s="45" t="str">
        <f>Seznam!F152</f>
        <v>CZE</v>
      </c>
      <c r="F36" s="9"/>
      <c r="G36" s="203">
        <v>1.8</v>
      </c>
      <c r="H36" s="204">
        <v>1.4</v>
      </c>
      <c r="I36" s="205">
        <v>1.8</v>
      </c>
      <c r="J36" s="205">
        <v>0.6</v>
      </c>
      <c r="K36" s="34">
        <f t="shared" si="13"/>
        <v>1.6</v>
      </c>
      <c r="L36" s="206">
        <v>4.2</v>
      </c>
      <c r="M36" s="207">
        <v>4.7</v>
      </c>
      <c r="N36" s="205">
        <v>5.2</v>
      </c>
      <c r="O36" s="205">
        <v>6.1</v>
      </c>
      <c r="P36" s="34">
        <f t="shared" si="14"/>
        <v>4.95</v>
      </c>
      <c r="Q36" s="208"/>
      <c r="R36" s="27">
        <f t="shared" si="15"/>
        <v>6.5500000000000007</v>
      </c>
      <c r="S36" s="35">
        <f t="shared" si="16"/>
        <v>14</v>
      </c>
      <c r="T36" s="25">
        <f t="shared" si="17"/>
        <v>13</v>
      </c>
      <c r="U36" s="36">
        <f t="shared" si="18"/>
        <v>13</v>
      </c>
      <c r="W36" s="47">
        <f t="shared" si="24"/>
        <v>0</v>
      </c>
      <c r="X36" s="42">
        <f t="shared" si="19"/>
        <v>1.6</v>
      </c>
      <c r="Y36" s="42">
        <f t="shared" si="20"/>
        <v>4.95</v>
      </c>
      <c r="Z36" s="42">
        <f t="shared" si="21"/>
        <v>0</v>
      </c>
      <c r="AA36" s="42">
        <f t="shared" si="22"/>
        <v>6.5500000000000007</v>
      </c>
      <c r="AB36" s="42">
        <f t="shared" si="23"/>
        <v>14</v>
      </c>
    </row>
    <row r="37" spans="1:28" ht="24.9" customHeight="1" x14ac:dyDescent="0.25">
      <c r="A37" s="44">
        <f>Seznam!B153</f>
        <v>12</v>
      </c>
      <c r="B37" s="2" t="str">
        <f>Seznam!C153</f>
        <v>Barbora Smékalová</v>
      </c>
      <c r="C37" s="9">
        <f>Seznam!D153</f>
        <v>2002</v>
      </c>
      <c r="D37" s="45" t="str">
        <f>Seznam!E153</f>
        <v>Středisko volného času Bruntál</v>
      </c>
      <c r="E37" s="45" t="str">
        <f>Seznam!F153</f>
        <v>CZE</v>
      </c>
      <c r="F37" s="9"/>
      <c r="G37" s="203">
        <v>2.9</v>
      </c>
      <c r="H37" s="204">
        <v>2.8</v>
      </c>
      <c r="I37" s="205">
        <v>2.8</v>
      </c>
      <c r="J37" s="205">
        <v>2.7</v>
      </c>
      <c r="K37" s="34">
        <f t="shared" si="13"/>
        <v>2.8</v>
      </c>
      <c r="L37" s="206">
        <v>5.4</v>
      </c>
      <c r="M37" s="207">
        <v>5.9</v>
      </c>
      <c r="N37" s="205">
        <v>6</v>
      </c>
      <c r="O37" s="205">
        <v>5.5</v>
      </c>
      <c r="P37" s="34">
        <f t="shared" si="14"/>
        <v>5.7</v>
      </c>
      <c r="Q37" s="208"/>
      <c r="R37" s="27">
        <f t="shared" si="15"/>
        <v>8.5</v>
      </c>
      <c r="S37" s="35">
        <f t="shared" si="16"/>
        <v>17.649999999999999</v>
      </c>
      <c r="T37" s="25">
        <f t="shared" si="17"/>
        <v>7</v>
      </c>
      <c r="U37" s="36">
        <f t="shared" si="18"/>
        <v>8</v>
      </c>
      <c r="W37" s="47">
        <f t="shared" si="24"/>
        <v>0</v>
      </c>
      <c r="X37" s="42">
        <f t="shared" si="19"/>
        <v>2.8</v>
      </c>
      <c r="Y37" s="42">
        <f t="shared" si="20"/>
        <v>5.7</v>
      </c>
      <c r="Z37" s="42">
        <f t="shared" si="21"/>
        <v>0</v>
      </c>
      <c r="AA37" s="42">
        <f t="shared" si="22"/>
        <v>8.5</v>
      </c>
      <c r="AB37" s="42">
        <f t="shared" si="23"/>
        <v>17.649999999999999</v>
      </c>
    </row>
    <row r="38" spans="1:28" ht="24.9" customHeight="1" x14ac:dyDescent="0.25">
      <c r="A38" s="44">
        <f>Seznam!B154</f>
        <v>13</v>
      </c>
      <c r="B38" s="2" t="str">
        <f>Seznam!C154</f>
        <v>Denisa Hejduková</v>
      </c>
      <c r="C38" s="9">
        <f>Seznam!D154</f>
        <v>2001</v>
      </c>
      <c r="D38" s="45" t="str">
        <f>Seznam!E154</f>
        <v>SK MG Vysočina Jihlava</v>
      </c>
      <c r="E38" s="45" t="str">
        <f>Seznam!F154</f>
        <v>CZE</v>
      </c>
      <c r="F38" s="9"/>
      <c r="G38" s="203">
        <v>4.5</v>
      </c>
      <c r="H38" s="204">
        <v>3.1</v>
      </c>
      <c r="I38" s="205">
        <v>3.3</v>
      </c>
      <c r="J38" s="205">
        <v>4.4000000000000004</v>
      </c>
      <c r="K38" s="34">
        <f t="shared" si="13"/>
        <v>3.85</v>
      </c>
      <c r="L38" s="206">
        <v>5.0999999999999996</v>
      </c>
      <c r="M38" s="207">
        <v>6</v>
      </c>
      <c r="N38" s="205">
        <v>5.8</v>
      </c>
      <c r="O38" s="205">
        <v>6.9</v>
      </c>
      <c r="P38" s="34">
        <f t="shared" si="14"/>
        <v>5.9</v>
      </c>
      <c r="Q38" s="208"/>
      <c r="R38" s="27">
        <f t="shared" si="15"/>
        <v>9.75</v>
      </c>
      <c r="S38" s="35">
        <f t="shared" si="16"/>
        <v>19.95</v>
      </c>
      <c r="T38" s="25">
        <f t="shared" si="17"/>
        <v>4</v>
      </c>
      <c r="U38" s="36">
        <f t="shared" si="18"/>
        <v>5</v>
      </c>
      <c r="W38" s="47">
        <f t="shared" si="24"/>
        <v>0</v>
      </c>
      <c r="X38" s="42">
        <f t="shared" si="19"/>
        <v>3.85</v>
      </c>
      <c r="Y38" s="42">
        <f t="shared" si="20"/>
        <v>5.9</v>
      </c>
      <c r="Z38" s="42">
        <f t="shared" si="21"/>
        <v>0</v>
      </c>
      <c r="AA38" s="42">
        <f t="shared" si="22"/>
        <v>9.75</v>
      </c>
      <c r="AB38" s="42">
        <f t="shared" si="23"/>
        <v>19.95</v>
      </c>
    </row>
    <row r="39" spans="1:28" ht="24.9" customHeight="1" x14ac:dyDescent="0.25">
      <c r="A39" s="44">
        <f>Seznam!B155</f>
        <v>14</v>
      </c>
      <c r="B39" s="2" t="str">
        <f>Seznam!C155</f>
        <v>Gabriela Brázdilová</v>
      </c>
      <c r="C39" s="9">
        <f>Seznam!D155</f>
        <v>2002</v>
      </c>
      <c r="D39" s="45" t="str">
        <f>Seznam!E155</f>
        <v>TJ Slavoj Plzeň</v>
      </c>
      <c r="E39" s="45" t="str">
        <f>Seznam!F155</f>
        <v>CZE</v>
      </c>
      <c r="F39" s="9"/>
      <c r="G39" s="203">
        <v>2.2000000000000002</v>
      </c>
      <c r="H39" s="204">
        <v>1.3</v>
      </c>
      <c r="I39" s="205">
        <v>2.1</v>
      </c>
      <c r="J39" s="205">
        <v>2.5</v>
      </c>
      <c r="K39" s="34">
        <f t="shared" si="13"/>
        <v>2.15</v>
      </c>
      <c r="L39" s="206">
        <v>5.8</v>
      </c>
      <c r="M39" s="207">
        <v>6.2</v>
      </c>
      <c r="N39" s="205">
        <v>5.2</v>
      </c>
      <c r="O39" s="205">
        <v>6.7</v>
      </c>
      <c r="P39" s="34">
        <f t="shared" si="14"/>
        <v>6</v>
      </c>
      <c r="Q39" s="208"/>
      <c r="R39" s="27">
        <f t="shared" si="15"/>
        <v>8.15</v>
      </c>
      <c r="S39" s="35">
        <f t="shared" si="16"/>
        <v>15.45</v>
      </c>
      <c r="T39" s="25">
        <f t="shared" si="17"/>
        <v>9</v>
      </c>
      <c r="U39" s="36">
        <f t="shared" si="18"/>
        <v>11</v>
      </c>
      <c r="W39" s="47">
        <f t="shared" si="24"/>
        <v>0</v>
      </c>
      <c r="X39" s="42">
        <f t="shared" si="19"/>
        <v>2.15</v>
      </c>
      <c r="Y39" s="42">
        <f t="shared" si="20"/>
        <v>6</v>
      </c>
      <c r="Z39" s="42">
        <f t="shared" si="21"/>
        <v>0</v>
      </c>
      <c r="AA39" s="42">
        <f t="shared" si="22"/>
        <v>8.15</v>
      </c>
      <c r="AB39" s="42">
        <f t="shared" si="23"/>
        <v>15.45</v>
      </c>
    </row>
    <row r="40" spans="1:28" ht="24.9" customHeight="1" x14ac:dyDescent="0.25">
      <c r="A40" s="44">
        <f>Seznam!B156</f>
        <v>15</v>
      </c>
      <c r="B40" s="2" t="str">
        <f>Seznam!C156</f>
        <v>Natalie Dudová</v>
      </c>
      <c r="C40" s="9">
        <f>Seznam!D156</f>
        <v>2001</v>
      </c>
      <c r="D40" s="45" t="str">
        <f>Seznam!E156</f>
        <v>SK MG Mantila Brno</v>
      </c>
      <c r="E40" s="45" t="str">
        <f>Seznam!F156</f>
        <v>CZE</v>
      </c>
      <c r="F40" s="9"/>
      <c r="G40" s="203">
        <v>3.6</v>
      </c>
      <c r="H40" s="204">
        <v>4.4000000000000004</v>
      </c>
      <c r="I40" s="205">
        <v>4</v>
      </c>
      <c r="J40" s="205">
        <v>3.8</v>
      </c>
      <c r="K40" s="34">
        <f t="shared" si="13"/>
        <v>3.9</v>
      </c>
      <c r="L40" s="206">
        <v>8.1999999999999993</v>
      </c>
      <c r="M40" s="207">
        <v>7</v>
      </c>
      <c r="N40" s="205">
        <v>8.1</v>
      </c>
      <c r="O40" s="205">
        <v>8</v>
      </c>
      <c r="P40" s="34">
        <f t="shared" si="14"/>
        <v>8.0500000000000007</v>
      </c>
      <c r="Q40" s="208"/>
      <c r="R40" s="27">
        <f t="shared" si="15"/>
        <v>11.950000000000001</v>
      </c>
      <c r="S40" s="35">
        <f t="shared" si="16"/>
        <v>23.15</v>
      </c>
      <c r="T40" s="25">
        <f t="shared" si="17"/>
        <v>1</v>
      </c>
      <c r="U40" s="36">
        <f t="shared" si="18"/>
        <v>1</v>
      </c>
      <c r="W40" s="47">
        <f t="shared" si="24"/>
        <v>0</v>
      </c>
      <c r="X40" s="42">
        <f t="shared" si="19"/>
        <v>3.9</v>
      </c>
      <c r="Y40" s="42">
        <f t="shared" si="20"/>
        <v>8.0500000000000007</v>
      </c>
      <c r="Z40" s="42">
        <f t="shared" si="21"/>
        <v>0</v>
      </c>
      <c r="AA40" s="42">
        <f t="shared" si="22"/>
        <v>11.950000000000001</v>
      </c>
      <c r="AB40" s="42">
        <f t="shared" si="23"/>
        <v>23.15</v>
      </c>
    </row>
    <row r="41" spans="1:28" ht="24.9" customHeight="1" x14ac:dyDescent="0.25">
      <c r="A41" s="44"/>
      <c r="B41" s="2"/>
      <c r="C41" s="9">
        <f>Seznam!D34</f>
        <v>2008</v>
      </c>
      <c r="D41" s="45" t="str">
        <f>Seznam!E34</f>
        <v>SG Legion Warszawa</v>
      </c>
      <c r="E41" s="45" t="str">
        <f>Seznam!F34</f>
        <v>POL</v>
      </c>
      <c r="F41" s="9"/>
      <c r="G41" s="203">
        <v>0</v>
      </c>
      <c r="H41" s="204"/>
      <c r="I41" s="205">
        <f t="shared" ref="I41" si="25">IF($L$2&lt;3,"x",0)</f>
        <v>0</v>
      </c>
      <c r="J41" s="205">
        <f t="shared" ref="J41" si="26">IF($L$2&lt;4,"x",0)</f>
        <v>0</v>
      </c>
      <c r="K41" s="34">
        <f t="shared" si="13"/>
        <v>0</v>
      </c>
      <c r="L41" s="206">
        <v>0</v>
      </c>
      <c r="M41" s="207"/>
      <c r="N41" s="205">
        <f t="shared" ref="N41" si="27">IF($M$2&lt;3,"x",0)</f>
        <v>0</v>
      </c>
      <c r="O41" s="205">
        <f t="shared" ref="O41" si="28">IF($M$2&lt;4,"x",0)</f>
        <v>0</v>
      </c>
      <c r="P41" s="34">
        <f t="shared" si="14"/>
        <v>0</v>
      </c>
      <c r="Q41" s="208"/>
      <c r="R41" s="27">
        <f t="shared" si="15"/>
        <v>0</v>
      </c>
      <c r="S41" s="35">
        <f t="shared" si="16"/>
        <v>0</v>
      </c>
      <c r="T41" s="25">
        <f t="shared" si="17"/>
        <v>15</v>
      </c>
      <c r="U41" s="36">
        <f t="shared" si="18"/>
        <v>15</v>
      </c>
      <c r="W41" s="47">
        <f t="shared" si="24"/>
        <v>0</v>
      </c>
      <c r="X41" s="42">
        <f t="shared" si="19"/>
        <v>0</v>
      </c>
      <c r="Y41" s="42">
        <f t="shared" si="20"/>
        <v>0</v>
      </c>
      <c r="Z41" s="42">
        <f t="shared" si="21"/>
        <v>0</v>
      </c>
      <c r="AA41" s="42">
        <f t="shared" si="22"/>
        <v>0</v>
      </c>
      <c r="AB41" s="42">
        <f t="shared" si="23"/>
        <v>0</v>
      </c>
    </row>
  </sheetData>
  <mergeCells count="16">
    <mergeCell ref="T25:T26"/>
    <mergeCell ref="U25:U26"/>
    <mergeCell ref="A25:A26"/>
    <mergeCell ref="B25:B26"/>
    <mergeCell ref="C25:C26"/>
    <mergeCell ref="D25:D26"/>
    <mergeCell ref="E25:E26"/>
    <mergeCell ref="F25:F26"/>
    <mergeCell ref="U7:U8"/>
    <mergeCell ref="F7:F8"/>
    <mergeCell ref="T7:T8"/>
    <mergeCell ref="A7:A8"/>
    <mergeCell ref="B7:B8"/>
    <mergeCell ref="C7:C8"/>
    <mergeCell ref="D7:D8"/>
    <mergeCell ref="E7:E8"/>
  </mergeCells>
  <phoneticPr fontId="12" type="noConversion"/>
  <printOptions horizontalCentered="1"/>
  <pageMargins left="0.39370078740157483" right="0.39370078740157483" top="0.78740157480314965" bottom="0.39370078740157483" header="0" footer="0"/>
  <pageSetup paperSize="9" scale="64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1"/>
  <sheetViews>
    <sheetView showZeros="0" topLeftCell="A4" zoomScale="75" workbookViewId="0">
      <selection activeCell="S16" sqref="S16"/>
    </sheetView>
  </sheetViews>
  <sheetFormatPr defaultRowHeight="13.2" x14ac:dyDescent="0.25"/>
  <cols>
    <col min="1" max="1" width="10.6640625" customWidth="1"/>
    <col min="2" max="2" width="25" bestFit="1" customWidth="1"/>
    <col min="3" max="3" width="7.109375" style="5" hidden="1" customWidth="1"/>
    <col min="4" max="4" width="30" style="14" hidden="1" customWidth="1"/>
    <col min="5" max="5" width="5.33203125" style="14" hidden="1" customWidth="1"/>
    <col min="6" max="6" width="7.6640625" style="7" customWidth="1"/>
    <col min="7" max="10" width="5.6640625" style="7" customWidth="1"/>
    <col min="11" max="11" width="7.109375" style="7" bestFit="1" customWidth="1"/>
    <col min="12" max="15" width="5.6640625" customWidth="1"/>
    <col min="16" max="16" width="8.6640625" customWidth="1"/>
    <col min="17" max="17" width="6.6640625" bestFit="1" customWidth="1"/>
    <col min="18" max="18" width="12.5546875" bestFit="1" customWidth="1"/>
    <col min="19" max="19" width="9.44140625" customWidth="1"/>
    <col min="20" max="20" width="13.6640625" customWidth="1"/>
    <col min="21" max="21" width="16.88671875" bestFit="1" customWidth="1"/>
  </cols>
  <sheetData>
    <row r="1" spans="1:27" ht="22.8" x14ac:dyDescent="0.4">
      <c r="A1" s="6" t="s">
        <v>467</v>
      </c>
      <c r="B1" s="1"/>
      <c r="C1" s="4"/>
      <c r="D1" s="8"/>
      <c r="E1" s="8"/>
      <c r="F1" s="4"/>
      <c r="G1" s="12"/>
      <c r="H1" s="10"/>
      <c r="I1" s="10"/>
      <c r="J1" s="10"/>
      <c r="K1" s="10"/>
      <c r="L1" s="174" t="s">
        <v>477</v>
      </c>
      <c r="M1" s="174" t="s">
        <v>470</v>
      </c>
      <c r="N1" s="193"/>
      <c r="O1" s="193"/>
      <c r="P1" s="1"/>
      <c r="Q1" s="1"/>
      <c r="R1" s="1"/>
      <c r="S1" s="1"/>
      <c r="T1" s="3"/>
      <c r="U1" s="3"/>
    </row>
    <row r="2" spans="1:27" ht="22.8" x14ac:dyDescent="0.4">
      <c r="A2" s="6"/>
      <c r="B2" s="1"/>
      <c r="C2" s="4"/>
      <c r="D2" s="8"/>
      <c r="E2" s="8"/>
      <c r="F2" s="4"/>
      <c r="G2" s="10"/>
      <c r="H2" s="10"/>
      <c r="I2" s="10"/>
      <c r="J2" s="10"/>
      <c r="K2" s="10"/>
      <c r="L2" s="209">
        <v>4</v>
      </c>
      <c r="M2" s="209">
        <v>4</v>
      </c>
      <c r="N2" s="193"/>
      <c r="O2" s="193"/>
      <c r="P2" s="1"/>
      <c r="Q2" s="1"/>
      <c r="R2" s="1"/>
      <c r="S2" s="1"/>
      <c r="T2" s="3"/>
      <c r="U2" s="3"/>
    </row>
    <row r="3" spans="1:27" ht="22.8" x14ac:dyDescent="0.4">
      <c r="A3" s="6"/>
      <c r="B3" s="1"/>
      <c r="C3" s="4"/>
      <c r="D3" s="8"/>
      <c r="E3" s="8"/>
      <c r="F3" s="4"/>
      <c r="G3" s="33"/>
      <c r="H3" s="33"/>
      <c r="I3" s="33"/>
      <c r="J3" s="33"/>
      <c r="K3" s="33"/>
      <c r="L3" s="33"/>
      <c r="M3" s="33"/>
      <c r="N3" s="33"/>
      <c r="O3" s="33"/>
      <c r="P3" s="1"/>
      <c r="Q3" s="1"/>
      <c r="R3" s="1"/>
      <c r="S3" s="1"/>
    </row>
    <row r="4" spans="1:27" ht="22.8" x14ac:dyDescent="0.4">
      <c r="A4" s="6"/>
      <c r="B4" s="1"/>
      <c r="C4" s="4"/>
      <c r="D4" s="8"/>
      <c r="E4" s="8"/>
      <c r="F4" s="4"/>
      <c r="G4" s="10"/>
      <c r="H4" s="10"/>
      <c r="I4" s="10"/>
      <c r="J4" s="10"/>
      <c r="K4" s="10"/>
      <c r="L4" s="10"/>
      <c r="M4" s="10"/>
      <c r="N4" s="10"/>
      <c r="O4" s="10"/>
      <c r="P4" s="1"/>
      <c r="Q4" s="1"/>
      <c r="R4" s="1"/>
      <c r="S4" s="1"/>
      <c r="T4" s="3"/>
      <c r="U4" s="3" t="str">
        <f>Název</f>
        <v>Milevský pohár</v>
      </c>
    </row>
    <row r="5" spans="1:27" ht="22.8" x14ac:dyDescent="0.4">
      <c r="A5" s="6"/>
      <c r="B5" s="1"/>
      <c r="C5" s="4"/>
      <c r="D5" s="8"/>
      <c r="E5" s="8"/>
      <c r="F5" s="4"/>
      <c r="G5" s="10"/>
      <c r="H5" s="10"/>
      <c r="I5" s="10"/>
      <c r="J5" s="10"/>
      <c r="K5" s="10"/>
      <c r="L5" s="11"/>
      <c r="M5" s="11"/>
      <c r="N5" s="11"/>
      <c r="O5" s="11"/>
      <c r="P5" s="1"/>
      <c r="Q5" s="1"/>
      <c r="R5" s="1"/>
      <c r="S5" s="1"/>
      <c r="T5" s="3"/>
      <c r="U5" s="3" t="str">
        <f>Místo</f>
        <v>Milevsko</v>
      </c>
    </row>
    <row r="6" spans="1:27" ht="23.4" thickBot="1" x14ac:dyDescent="0.45">
      <c r="A6" s="6" t="str">
        <f>_kat10</f>
        <v>9. kategorie - dorostenky, ročník 2000 a st.</v>
      </c>
      <c r="B6" s="1"/>
      <c r="C6" s="4"/>
      <c r="D6" s="8"/>
      <c r="E6" s="8"/>
      <c r="F6" s="4"/>
      <c r="G6" s="4"/>
      <c r="H6" s="4"/>
      <c r="I6" s="4"/>
      <c r="J6" s="4"/>
      <c r="K6" s="4"/>
      <c r="L6" s="1"/>
      <c r="M6" s="1"/>
      <c r="N6" s="1"/>
      <c r="O6" s="1"/>
      <c r="P6" s="1"/>
      <c r="Q6" s="1"/>
      <c r="R6" s="1"/>
      <c r="S6" s="1"/>
      <c r="T6" s="3"/>
      <c r="U6" s="3" t="str">
        <f>Datum</f>
        <v>12.března 2016</v>
      </c>
    </row>
    <row r="7" spans="1:27" ht="16.5" customHeight="1" x14ac:dyDescent="0.25">
      <c r="A7" s="303" t="s">
        <v>471</v>
      </c>
      <c r="B7" s="295" t="s">
        <v>6</v>
      </c>
      <c r="C7" s="297" t="s">
        <v>3</v>
      </c>
      <c r="D7" s="295" t="s">
        <v>4</v>
      </c>
      <c r="E7" s="291" t="s">
        <v>5</v>
      </c>
      <c r="F7" s="291" t="s">
        <v>472</v>
      </c>
      <c r="G7" s="29" t="str">
        <f>Kat10S1</f>
        <v>sestava s míčem</v>
      </c>
      <c r="H7" s="28"/>
      <c r="I7" s="28"/>
      <c r="J7" s="28"/>
      <c r="K7" s="28"/>
      <c r="L7" s="30"/>
      <c r="M7" s="30"/>
      <c r="N7" s="30"/>
      <c r="O7" s="30"/>
      <c r="P7" s="30"/>
      <c r="Q7" s="20">
        <v>0</v>
      </c>
      <c r="R7" s="31">
        <v>0</v>
      </c>
      <c r="S7" s="32"/>
      <c r="T7" s="301" t="s">
        <v>487</v>
      </c>
      <c r="U7" s="299" t="s">
        <v>488</v>
      </c>
    </row>
    <row r="8" spans="1:27" ht="16.5" customHeight="1" thickBot="1" x14ac:dyDescent="0.3">
      <c r="A8" s="304">
        <v>0</v>
      </c>
      <c r="B8" s="296">
        <v>0</v>
      </c>
      <c r="C8" s="298">
        <v>0</v>
      </c>
      <c r="D8" s="296">
        <v>0</v>
      </c>
      <c r="E8" s="292">
        <v>0</v>
      </c>
      <c r="F8" s="292">
        <v>0</v>
      </c>
      <c r="G8" s="18" t="s">
        <v>469</v>
      </c>
      <c r="H8" s="18" t="s">
        <v>489</v>
      </c>
      <c r="I8" s="18" t="s">
        <v>475</v>
      </c>
      <c r="J8" s="18" t="s">
        <v>476</v>
      </c>
      <c r="K8" s="18" t="s">
        <v>477</v>
      </c>
      <c r="L8" s="24" t="s">
        <v>478</v>
      </c>
      <c r="M8" s="287" t="s">
        <v>479</v>
      </c>
      <c r="N8" s="287" t="s">
        <v>480</v>
      </c>
      <c r="O8" s="287" t="s">
        <v>481</v>
      </c>
      <c r="P8" s="26" t="s">
        <v>470</v>
      </c>
      <c r="Q8" s="23" t="s">
        <v>482</v>
      </c>
      <c r="R8" s="22" t="s">
        <v>483</v>
      </c>
      <c r="S8" s="26"/>
      <c r="T8" s="302"/>
      <c r="U8" s="300"/>
      <c r="W8" s="46" t="s">
        <v>485</v>
      </c>
      <c r="X8" s="46" t="s">
        <v>477</v>
      </c>
      <c r="Y8" s="46" t="s">
        <v>470</v>
      </c>
      <c r="Z8" s="46" t="s">
        <v>486</v>
      </c>
      <c r="AA8" s="46" t="s">
        <v>484</v>
      </c>
    </row>
    <row r="9" spans="1:27" ht="24.9" customHeight="1" x14ac:dyDescent="0.25">
      <c r="A9" s="44">
        <f>Seznam!B157</f>
        <v>1</v>
      </c>
      <c r="B9" s="2" t="str">
        <f>Seznam!C157</f>
        <v>Nicole Hájková</v>
      </c>
      <c r="C9" s="9">
        <f>Seznam!D157</f>
        <v>2000</v>
      </c>
      <c r="D9" s="45" t="str">
        <f>Seznam!E157</f>
        <v>SK MG Mantila Brno</v>
      </c>
      <c r="E9" s="45" t="str">
        <f>Seznam!F157</f>
        <v>CZE</v>
      </c>
      <c r="F9" s="9" t="s">
        <v>497</v>
      </c>
      <c r="G9" s="203">
        <v>3.3</v>
      </c>
      <c r="H9" s="204">
        <v>2.9</v>
      </c>
      <c r="I9" s="205">
        <v>3.5</v>
      </c>
      <c r="J9" s="205">
        <v>3.4</v>
      </c>
      <c r="K9" s="34">
        <f t="shared" ref="K9:K18" si="0">IF($L$2=2,TRUNC(SUM(G9:J9)/2*1000)/1000,IF($L$2=3,TRUNC(SUM(G9:J9)/3*1000)/1000,IF($L$2=4,TRUNC(MEDIAN(G9:J9)*1000)/1000,"???")))</f>
        <v>3.35</v>
      </c>
      <c r="L9" s="206">
        <v>6.7</v>
      </c>
      <c r="M9" s="207">
        <v>6.8</v>
      </c>
      <c r="N9" s="205">
        <v>7.6</v>
      </c>
      <c r="O9" s="205">
        <v>6.4</v>
      </c>
      <c r="P9" s="34">
        <f t="shared" ref="P9:P18" si="1">IF($M$2=2,TRUNC(SUM(L9:M9)/2*1000)/1000,IF($M$2=3,TRUNC(SUM(L9:N9)/3*1000)/1000,IF($M$2=4,TRUNC(MEDIAN(L9:O9)*1000)/1000,"???")))</f>
        <v>6.75</v>
      </c>
      <c r="Q9" s="208"/>
      <c r="R9" s="27">
        <f t="shared" ref="R9:R18" si="2">K9+P9-Q9</f>
        <v>10.1</v>
      </c>
      <c r="S9" s="194" t="s">
        <v>488</v>
      </c>
      <c r="T9" s="25">
        <f t="shared" ref="T9:T18" si="3">RANK(R9,$R$9:$R$18)</f>
        <v>4</v>
      </c>
      <c r="U9" s="36" t="s">
        <v>488</v>
      </c>
      <c r="W9" s="47" t="str">
        <f t="shared" ref="W9:W18" si="4">F9</f>
        <v>míč</v>
      </c>
      <c r="X9" s="42">
        <f t="shared" ref="X9:X18" si="5">K9</f>
        <v>3.35</v>
      </c>
      <c r="Y9" s="42">
        <f t="shared" ref="Y9:Y18" si="6">P9</f>
        <v>6.75</v>
      </c>
      <c r="Z9" s="42">
        <f t="shared" ref="Z9:Z18" si="7">Q9</f>
        <v>0</v>
      </c>
      <c r="AA9" s="42">
        <f t="shared" ref="AA9:AA18" si="8">R9</f>
        <v>10.1</v>
      </c>
    </row>
    <row r="10" spans="1:27" ht="24.9" customHeight="1" x14ac:dyDescent="0.25">
      <c r="A10" s="175">
        <f>Seznam!B158</f>
        <v>2</v>
      </c>
      <c r="B10" s="176" t="str">
        <f>Seznam!C158</f>
        <v>Katharina Granzner</v>
      </c>
      <c r="C10" s="177">
        <f>Seznam!D158</f>
        <v>1999</v>
      </c>
      <c r="D10" s="178" t="str">
        <f>Seznam!E158</f>
        <v>ÖTB Linz</v>
      </c>
      <c r="E10" s="178" t="str">
        <f>Seznam!F158</f>
        <v>AUT</v>
      </c>
      <c r="F10" s="177" t="s">
        <v>497</v>
      </c>
      <c r="G10" s="203">
        <v>2.5</v>
      </c>
      <c r="H10" s="204">
        <v>3.2</v>
      </c>
      <c r="I10" s="205">
        <v>2.2999999999999998</v>
      </c>
      <c r="J10" s="205">
        <v>2.4</v>
      </c>
      <c r="K10" s="34">
        <f t="shared" si="0"/>
        <v>2.4500000000000002</v>
      </c>
      <c r="L10" s="206">
        <v>6</v>
      </c>
      <c r="M10" s="207">
        <v>5.9</v>
      </c>
      <c r="N10" s="205">
        <v>6.1</v>
      </c>
      <c r="O10" s="205">
        <v>4.9000000000000004</v>
      </c>
      <c r="P10" s="34">
        <f t="shared" si="1"/>
        <v>5.95</v>
      </c>
      <c r="Q10" s="208">
        <v>1.1000000000000001</v>
      </c>
      <c r="R10" s="27">
        <f t="shared" si="2"/>
        <v>7.3000000000000007</v>
      </c>
      <c r="S10" s="194" t="s">
        <v>488</v>
      </c>
      <c r="T10" s="25">
        <f t="shared" si="3"/>
        <v>9</v>
      </c>
      <c r="U10" s="36" t="s">
        <v>488</v>
      </c>
      <c r="W10" s="47" t="str">
        <f t="shared" si="4"/>
        <v>míč</v>
      </c>
      <c r="X10" s="42">
        <f t="shared" si="5"/>
        <v>2.4500000000000002</v>
      </c>
      <c r="Y10" s="42">
        <f t="shared" si="6"/>
        <v>5.95</v>
      </c>
      <c r="Z10" s="42">
        <f t="shared" si="7"/>
        <v>1.1000000000000001</v>
      </c>
      <c r="AA10" s="42">
        <f t="shared" si="8"/>
        <v>7.3000000000000007</v>
      </c>
    </row>
    <row r="11" spans="1:27" ht="24.9" customHeight="1" x14ac:dyDescent="0.25">
      <c r="A11" s="175">
        <f>Seznam!B159</f>
        <v>3</v>
      </c>
      <c r="B11" s="176" t="str">
        <f>Seznam!C159</f>
        <v>Kristina Bernatová</v>
      </c>
      <c r="C11" s="177">
        <f>Seznam!D159</f>
        <v>1998</v>
      </c>
      <c r="D11" s="178" t="str">
        <f>Seznam!E159</f>
        <v>TopGym Karlovy Vary</v>
      </c>
      <c r="E11" s="178" t="str">
        <f>Seznam!F159</f>
        <v>CZE</v>
      </c>
      <c r="F11" s="177" t="s">
        <v>497</v>
      </c>
      <c r="G11" s="203">
        <v>3.5</v>
      </c>
      <c r="H11" s="204">
        <v>4.5999999999999996</v>
      </c>
      <c r="I11" s="205">
        <v>2.6</v>
      </c>
      <c r="J11" s="205">
        <v>3.5</v>
      </c>
      <c r="K11" s="34">
        <f t="shared" si="0"/>
        <v>3.5</v>
      </c>
      <c r="L11" s="206">
        <v>7.1</v>
      </c>
      <c r="M11" s="207">
        <v>7.3</v>
      </c>
      <c r="N11" s="205">
        <v>7.2</v>
      </c>
      <c r="O11" s="205">
        <v>6.9</v>
      </c>
      <c r="P11" s="34">
        <f t="shared" si="1"/>
        <v>7.15</v>
      </c>
      <c r="Q11" s="208"/>
      <c r="R11" s="27">
        <f t="shared" si="2"/>
        <v>10.65</v>
      </c>
      <c r="S11" s="194" t="s">
        <v>488</v>
      </c>
      <c r="T11" s="25">
        <f t="shared" si="3"/>
        <v>3</v>
      </c>
      <c r="U11" s="36" t="s">
        <v>488</v>
      </c>
      <c r="W11" s="47" t="str">
        <f t="shared" si="4"/>
        <v>míč</v>
      </c>
      <c r="X11" s="42">
        <f t="shared" si="5"/>
        <v>3.5</v>
      </c>
      <c r="Y11" s="42">
        <f t="shared" si="6"/>
        <v>7.15</v>
      </c>
      <c r="Z11" s="42">
        <f t="shared" si="7"/>
        <v>0</v>
      </c>
      <c r="AA11" s="42">
        <f t="shared" si="8"/>
        <v>10.65</v>
      </c>
    </row>
    <row r="12" spans="1:27" ht="24.9" customHeight="1" x14ac:dyDescent="0.25">
      <c r="A12" s="175">
        <f>Seznam!B160</f>
        <v>4</v>
      </c>
      <c r="B12" s="176" t="str">
        <f>Seznam!C160</f>
        <v>Lucie Toušová</v>
      </c>
      <c r="C12" s="177">
        <f>Seznam!D160</f>
        <v>2000</v>
      </c>
      <c r="D12" s="178" t="str">
        <f>Seznam!E160</f>
        <v>GSK Ústí nad Labem</v>
      </c>
      <c r="E12" s="178" t="str">
        <f>Seznam!F160</f>
        <v>CZE</v>
      </c>
      <c r="F12" s="177" t="s">
        <v>497</v>
      </c>
      <c r="G12" s="203">
        <v>2.5</v>
      </c>
      <c r="H12" s="204">
        <v>3.2</v>
      </c>
      <c r="I12" s="205">
        <v>2.4</v>
      </c>
      <c r="J12" s="205">
        <v>1.9</v>
      </c>
      <c r="K12" s="34">
        <f t="shared" si="0"/>
        <v>2.4500000000000002</v>
      </c>
      <c r="L12" s="206">
        <v>7.4</v>
      </c>
      <c r="M12" s="207">
        <v>6.9</v>
      </c>
      <c r="N12" s="205">
        <v>6.7</v>
      </c>
      <c r="O12" s="205">
        <v>5.5</v>
      </c>
      <c r="P12" s="34">
        <f t="shared" si="1"/>
        <v>6.8</v>
      </c>
      <c r="Q12" s="208"/>
      <c r="R12" s="27">
        <f t="shared" si="2"/>
        <v>9.25</v>
      </c>
      <c r="S12" s="194" t="s">
        <v>488</v>
      </c>
      <c r="T12" s="25">
        <f t="shared" si="3"/>
        <v>7</v>
      </c>
      <c r="U12" s="36" t="s">
        <v>488</v>
      </c>
      <c r="W12" s="47" t="str">
        <f t="shared" si="4"/>
        <v>míč</v>
      </c>
      <c r="X12" s="42">
        <f t="shared" si="5"/>
        <v>2.4500000000000002</v>
      </c>
      <c r="Y12" s="42">
        <f t="shared" si="6"/>
        <v>6.8</v>
      </c>
      <c r="Z12" s="42">
        <f t="shared" si="7"/>
        <v>0</v>
      </c>
      <c r="AA12" s="42">
        <f t="shared" si="8"/>
        <v>9.25</v>
      </c>
    </row>
    <row r="13" spans="1:27" ht="24.9" customHeight="1" x14ac:dyDescent="0.25">
      <c r="A13" s="175">
        <f>Seznam!B161</f>
        <v>6</v>
      </c>
      <c r="B13" s="176" t="str">
        <f>Seznam!C161</f>
        <v>Kateřina Kocová</v>
      </c>
      <c r="C13" s="177">
        <f>Seznam!D161</f>
        <v>1993</v>
      </c>
      <c r="D13" s="178" t="str">
        <f>Seznam!E161</f>
        <v xml:space="preserve">TJ Slavoj Plzeň </v>
      </c>
      <c r="E13" s="178" t="str">
        <f>Seznam!F161</f>
        <v>CZE</v>
      </c>
      <c r="F13" s="177" t="s">
        <v>497</v>
      </c>
      <c r="G13" s="203">
        <v>4</v>
      </c>
      <c r="H13" s="204">
        <v>3.3</v>
      </c>
      <c r="I13" s="205">
        <v>4</v>
      </c>
      <c r="J13" s="205">
        <v>3.8</v>
      </c>
      <c r="K13" s="34">
        <f t="shared" si="0"/>
        <v>3.9</v>
      </c>
      <c r="L13" s="206">
        <v>7</v>
      </c>
      <c r="M13" s="207">
        <v>7.2</v>
      </c>
      <c r="N13" s="205">
        <v>7.9</v>
      </c>
      <c r="O13" s="205">
        <v>5.9</v>
      </c>
      <c r="P13" s="34">
        <f t="shared" si="1"/>
        <v>7.1</v>
      </c>
      <c r="Q13" s="208"/>
      <c r="R13" s="27">
        <f t="shared" si="2"/>
        <v>11</v>
      </c>
      <c r="S13" s="194" t="s">
        <v>488</v>
      </c>
      <c r="T13" s="25">
        <f t="shared" si="3"/>
        <v>2</v>
      </c>
      <c r="U13" s="36" t="s">
        <v>488</v>
      </c>
      <c r="W13" s="47" t="str">
        <f t="shared" si="4"/>
        <v>míč</v>
      </c>
      <c r="X13" s="42">
        <f t="shared" si="5"/>
        <v>3.9</v>
      </c>
      <c r="Y13" s="42">
        <f t="shared" si="6"/>
        <v>7.1</v>
      </c>
      <c r="Z13" s="42">
        <f t="shared" si="7"/>
        <v>0</v>
      </c>
      <c r="AA13" s="42">
        <f t="shared" si="8"/>
        <v>11</v>
      </c>
    </row>
    <row r="14" spans="1:27" ht="24.9" customHeight="1" x14ac:dyDescent="0.25">
      <c r="A14" s="175">
        <f>Seznam!B162</f>
        <v>7</v>
      </c>
      <c r="B14" s="176" t="str">
        <f>Seznam!C162</f>
        <v>Tereza Ševčíková</v>
      </c>
      <c r="C14" s="177">
        <f>Seznam!D162</f>
        <v>1998</v>
      </c>
      <c r="D14" s="178" t="str">
        <f>Seznam!E162</f>
        <v>GSK Tábor</v>
      </c>
      <c r="E14" s="178" t="str">
        <f>Seznam!F162</f>
        <v>CZE</v>
      </c>
      <c r="F14" s="177" t="s">
        <v>497</v>
      </c>
      <c r="G14" s="203">
        <v>3.1</v>
      </c>
      <c r="H14" s="204">
        <v>4.0999999999999996</v>
      </c>
      <c r="I14" s="205">
        <v>2.4</v>
      </c>
      <c r="J14" s="205">
        <v>1.8</v>
      </c>
      <c r="K14" s="34">
        <f t="shared" si="0"/>
        <v>2.75</v>
      </c>
      <c r="L14" s="206">
        <v>7.1</v>
      </c>
      <c r="M14" s="207">
        <v>6.9</v>
      </c>
      <c r="N14" s="205">
        <v>6.9</v>
      </c>
      <c r="O14" s="205">
        <v>5.9</v>
      </c>
      <c r="P14" s="34">
        <f t="shared" si="1"/>
        <v>6.9</v>
      </c>
      <c r="Q14" s="208"/>
      <c r="R14" s="27">
        <f t="shared" si="2"/>
        <v>9.65</v>
      </c>
      <c r="S14" s="194" t="s">
        <v>488</v>
      </c>
      <c r="T14" s="25">
        <f t="shared" si="3"/>
        <v>6</v>
      </c>
      <c r="U14" s="36" t="s">
        <v>488</v>
      </c>
      <c r="W14" s="47" t="str">
        <f t="shared" si="4"/>
        <v>míč</v>
      </c>
      <c r="X14" s="42">
        <f t="shared" si="5"/>
        <v>2.75</v>
      </c>
      <c r="Y14" s="42">
        <f t="shared" si="6"/>
        <v>6.9</v>
      </c>
      <c r="Z14" s="42">
        <f t="shared" si="7"/>
        <v>0</v>
      </c>
      <c r="AA14" s="42">
        <f t="shared" si="8"/>
        <v>9.65</v>
      </c>
    </row>
    <row r="15" spans="1:27" ht="24.9" customHeight="1" x14ac:dyDescent="0.25">
      <c r="A15" s="175">
        <f>Seznam!B163</f>
        <v>8</v>
      </c>
      <c r="B15" s="176" t="str">
        <f>Seznam!C163</f>
        <v>Ludmila Korytová</v>
      </c>
      <c r="C15" s="177">
        <f>Seznam!D163</f>
        <v>1993</v>
      </c>
      <c r="D15" s="178" t="str">
        <f>Seznam!E163</f>
        <v>RG Proactive Milevsko</v>
      </c>
      <c r="E15" s="178" t="str">
        <f>Seznam!F163</f>
        <v>CZE</v>
      </c>
      <c r="F15" s="177" t="s">
        <v>497</v>
      </c>
      <c r="G15" s="203">
        <v>5.0999999999999996</v>
      </c>
      <c r="H15" s="204">
        <v>4.0999999999999996</v>
      </c>
      <c r="I15" s="205">
        <v>4.3</v>
      </c>
      <c r="J15" s="205">
        <v>4.8</v>
      </c>
      <c r="K15" s="34">
        <f t="shared" si="0"/>
        <v>4.55</v>
      </c>
      <c r="L15" s="206">
        <v>7.4</v>
      </c>
      <c r="M15" s="207">
        <v>7</v>
      </c>
      <c r="N15" s="205">
        <v>6.7</v>
      </c>
      <c r="O15" s="205">
        <v>7.5</v>
      </c>
      <c r="P15" s="34">
        <f t="shared" si="1"/>
        <v>7.2</v>
      </c>
      <c r="Q15" s="208"/>
      <c r="R15" s="27">
        <f t="shared" si="2"/>
        <v>11.75</v>
      </c>
      <c r="S15" s="194" t="s">
        <v>488</v>
      </c>
      <c r="T15" s="25">
        <f t="shared" si="3"/>
        <v>1</v>
      </c>
      <c r="U15" s="36" t="s">
        <v>488</v>
      </c>
      <c r="W15" s="47" t="str">
        <f t="shared" si="4"/>
        <v>míč</v>
      </c>
      <c r="X15" s="42">
        <f t="shared" si="5"/>
        <v>4.55</v>
      </c>
      <c r="Y15" s="42">
        <f t="shared" si="6"/>
        <v>7.2</v>
      </c>
      <c r="Z15" s="42">
        <f t="shared" si="7"/>
        <v>0</v>
      </c>
      <c r="AA15" s="42">
        <f t="shared" si="8"/>
        <v>11.75</v>
      </c>
    </row>
    <row r="16" spans="1:27" ht="24.9" customHeight="1" x14ac:dyDescent="0.25">
      <c r="A16" s="175">
        <f>Seznam!B164</f>
        <v>9</v>
      </c>
      <c r="B16" s="176" t="str">
        <f>Seznam!C164</f>
        <v>Veronka Šanderová</v>
      </c>
      <c r="C16" s="177">
        <f>Seznam!D164</f>
        <v>1995</v>
      </c>
      <c r="D16" s="178" t="str">
        <f>Seznam!E164</f>
        <v xml:space="preserve">TJ Slavoj Plzeň </v>
      </c>
      <c r="E16" s="178" t="str">
        <f>Seznam!F164</f>
        <v>CZE</v>
      </c>
      <c r="F16" s="177" t="s">
        <v>497</v>
      </c>
      <c r="G16" s="203">
        <v>3.3</v>
      </c>
      <c r="H16" s="204">
        <v>2.4</v>
      </c>
      <c r="I16" s="205">
        <v>2.8</v>
      </c>
      <c r="J16" s="205">
        <v>2.7</v>
      </c>
      <c r="K16" s="34">
        <f t="shared" si="0"/>
        <v>2.75</v>
      </c>
      <c r="L16" s="206">
        <v>7</v>
      </c>
      <c r="M16" s="207">
        <v>7</v>
      </c>
      <c r="N16" s="205">
        <v>7.3</v>
      </c>
      <c r="O16" s="205">
        <v>6.5</v>
      </c>
      <c r="P16" s="34">
        <f t="shared" si="1"/>
        <v>7</v>
      </c>
      <c r="Q16" s="208"/>
      <c r="R16" s="27">
        <f t="shared" si="2"/>
        <v>9.75</v>
      </c>
      <c r="S16" s="194" t="s">
        <v>488</v>
      </c>
      <c r="T16" s="25">
        <f t="shared" si="3"/>
        <v>5</v>
      </c>
      <c r="U16" s="36" t="s">
        <v>488</v>
      </c>
      <c r="W16" s="47" t="str">
        <f t="shared" si="4"/>
        <v>míč</v>
      </c>
      <c r="X16" s="42">
        <f t="shared" si="5"/>
        <v>2.75</v>
      </c>
      <c r="Y16" s="42">
        <f t="shared" si="6"/>
        <v>7</v>
      </c>
      <c r="Z16" s="42">
        <f t="shared" si="7"/>
        <v>0</v>
      </c>
      <c r="AA16" s="42">
        <f t="shared" si="8"/>
        <v>9.75</v>
      </c>
    </row>
    <row r="17" spans="1:28" ht="24.9" customHeight="1" x14ac:dyDescent="0.25">
      <c r="A17" s="175">
        <f>Seznam!B165</f>
        <v>10</v>
      </c>
      <c r="B17" s="176" t="str">
        <f>Seznam!C165</f>
        <v>Šárka Sedláková</v>
      </c>
      <c r="C17" s="177">
        <f>Seznam!D165</f>
        <v>2000</v>
      </c>
      <c r="D17" s="178" t="str">
        <f>Seznam!E165</f>
        <v>SK MG Mantila Brno</v>
      </c>
      <c r="E17" s="178" t="str">
        <f>Seznam!F165</f>
        <v>CZE</v>
      </c>
      <c r="F17" s="177" t="s">
        <v>497</v>
      </c>
      <c r="G17" s="203">
        <v>2.7</v>
      </c>
      <c r="H17" s="204">
        <v>2</v>
      </c>
      <c r="I17" s="205">
        <v>2.7</v>
      </c>
      <c r="J17" s="205">
        <v>3.6</v>
      </c>
      <c r="K17" s="34">
        <f t="shared" si="0"/>
        <v>2.7</v>
      </c>
      <c r="L17" s="206">
        <v>6</v>
      </c>
      <c r="M17" s="207">
        <v>6.2</v>
      </c>
      <c r="N17" s="205">
        <v>7.3</v>
      </c>
      <c r="O17" s="205">
        <v>6</v>
      </c>
      <c r="P17" s="34">
        <f t="shared" si="1"/>
        <v>6.1</v>
      </c>
      <c r="Q17" s="208"/>
      <c r="R17" s="27">
        <f t="shared" si="2"/>
        <v>8.8000000000000007</v>
      </c>
      <c r="S17" s="194" t="s">
        <v>488</v>
      </c>
      <c r="T17" s="25">
        <f t="shared" si="3"/>
        <v>8</v>
      </c>
      <c r="U17" s="36" t="s">
        <v>488</v>
      </c>
      <c r="W17" s="47" t="str">
        <f t="shared" si="4"/>
        <v>míč</v>
      </c>
      <c r="X17" s="42">
        <f t="shared" si="5"/>
        <v>2.7</v>
      </c>
      <c r="Y17" s="42">
        <f t="shared" si="6"/>
        <v>6.1</v>
      </c>
      <c r="Z17" s="42">
        <f t="shared" si="7"/>
        <v>0</v>
      </c>
      <c r="AA17" s="42">
        <f t="shared" si="8"/>
        <v>8.8000000000000007</v>
      </c>
    </row>
    <row r="18" spans="1:28" ht="24.9" customHeight="1" x14ac:dyDescent="0.25">
      <c r="A18" s="175"/>
      <c r="B18" s="176"/>
      <c r="C18" s="177">
        <f>Seznam!D34</f>
        <v>2008</v>
      </c>
      <c r="D18" s="178" t="str">
        <f>Seznam!E34</f>
        <v>SG Legion Warszawa</v>
      </c>
      <c r="E18" s="178" t="str">
        <f>Seznam!F34</f>
        <v>POL</v>
      </c>
      <c r="F18" s="177"/>
      <c r="G18" s="203">
        <v>0</v>
      </c>
      <c r="H18" s="204"/>
      <c r="I18" s="205">
        <f t="shared" ref="I18" si="9">IF($L$2&lt;3,"x",0)</f>
        <v>0</v>
      </c>
      <c r="J18" s="205">
        <f t="shared" ref="J18" si="10">IF($L$2&lt;4,"x",0)</f>
        <v>0</v>
      </c>
      <c r="K18" s="34">
        <f t="shared" si="0"/>
        <v>0</v>
      </c>
      <c r="L18" s="206">
        <v>0</v>
      </c>
      <c r="M18" s="207"/>
      <c r="N18" s="205">
        <f t="shared" ref="N18" si="11">IF($M$2&lt;3,"x",0)</f>
        <v>0</v>
      </c>
      <c r="O18" s="205">
        <f t="shared" ref="O18" si="12">IF($M$2&lt;4,"x",0)</f>
        <v>0</v>
      </c>
      <c r="P18" s="34">
        <f t="shared" si="1"/>
        <v>0</v>
      </c>
      <c r="Q18" s="208"/>
      <c r="R18" s="27">
        <f t="shared" si="2"/>
        <v>0</v>
      </c>
      <c r="S18" s="187" t="s">
        <v>488</v>
      </c>
      <c r="T18" s="179">
        <f t="shared" si="3"/>
        <v>10</v>
      </c>
      <c r="U18" s="36" t="s">
        <v>488</v>
      </c>
      <c r="W18" s="47">
        <f t="shared" si="4"/>
        <v>0</v>
      </c>
      <c r="X18" s="42">
        <f t="shared" si="5"/>
        <v>0</v>
      </c>
      <c r="Y18" s="42">
        <f t="shared" si="6"/>
        <v>0</v>
      </c>
      <c r="Z18" s="42">
        <f t="shared" si="7"/>
        <v>0</v>
      </c>
      <c r="AA18" s="42">
        <f t="shared" si="8"/>
        <v>0</v>
      </c>
    </row>
    <row r="19" spans="1:28" s="181" customFormat="1" ht="16.2" thickBot="1" x14ac:dyDescent="0.3">
      <c r="C19" s="183"/>
      <c r="F19" s="182"/>
      <c r="G19" s="184">
        <v>0</v>
      </c>
      <c r="H19" s="184"/>
      <c r="I19" s="184"/>
      <c r="J19" s="184"/>
      <c r="K19" s="185">
        <f>SUM(G19:J19)/2</f>
        <v>0</v>
      </c>
      <c r="L19" s="195">
        <v>0</v>
      </c>
      <c r="M19" s="195"/>
      <c r="N19" s="195"/>
      <c r="O19" s="195"/>
      <c r="P19" s="185"/>
    </row>
    <row r="20" spans="1:28" ht="16.5" customHeight="1" x14ac:dyDescent="0.25">
      <c r="A20" s="293" t="s">
        <v>471</v>
      </c>
      <c r="B20" s="295" t="s">
        <v>6</v>
      </c>
      <c r="C20" s="297" t="s">
        <v>3</v>
      </c>
      <c r="D20" s="295" t="s">
        <v>4</v>
      </c>
      <c r="E20" s="291" t="s">
        <v>5</v>
      </c>
      <c r="F20" s="291" t="s">
        <v>472</v>
      </c>
      <c r="G20" s="29" t="str">
        <f>Kat10S2</f>
        <v>sestava s libovolným náčiním</v>
      </c>
      <c r="H20" s="28"/>
      <c r="I20" s="28"/>
      <c r="J20" s="28"/>
      <c r="K20" s="28"/>
      <c r="L20" s="30"/>
      <c r="M20" s="30"/>
      <c r="N20" s="30"/>
      <c r="O20" s="30"/>
      <c r="P20" s="30"/>
      <c r="Q20" s="20">
        <v>0</v>
      </c>
      <c r="R20" s="31">
        <v>0</v>
      </c>
      <c r="S20" s="31">
        <v>0</v>
      </c>
      <c r="T20" s="301" t="s">
        <v>491</v>
      </c>
      <c r="U20" s="289" t="s">
        <v>492</v>
      </c>
    </row>
    <row r="21" spans="1:28" ht="16.5" customHeight="1" thickBot="1" x14ac:dyDescent="0.3">
      <c r="A21" s="294">
        <v>0</v>
      </c>
      <c r="B21" s="296">
        <v>0</v>
      </c>
      <c r="C21" s="298">
        <v>0</v>
      </c>
      <c r="D21" s="296">
        <v>0</v>
      </c>
      <c r="E21" s="292">
        <v>0</v>
      </c>
      <c r="F21" s="292">
        <v>0</v>
      </c>
      <c r="G21" s="18" t="s">
        <v>469</v>
      </c>
      <c r="H21" s="18" t="s">
        <v>489</v>
      </c>
      <c r="I21" s="18" t="s">
        <v>475</v>
      </c>
      <c r="J21" s="18" t="s">
        <v>476</v>
      </c>
      <c r="K21" s="18" t="s">
        <v>477</v>
      </c>
      <c r="L21" s="24" t="s">
        <v>478</v>
      </c>
      <c r="M21" s="287" t="s">
        <v>479</v>
      </c>
      <c r="N21" s="287" t="s">
        <v>480</v>
      </c>
      <c r="O21" s="287" t="s">
        <v>481</v>
      </c>
      <c r="P21" s="26" t="s">
        <v>470</v>
      </c>
      <c r="Q21" s="23" t="s">
        <v>482</v>
      </c>
      <c r="R21" s="22" t="s">
        <v>483</v>
      </c>
      <c r="S21" s="26" t="s">
        <v>484</v>
      </c>
      <c r="T21" s="302"/>
      <c r="U21" s="290"/>
      <c r="W21" s="46" t="s">
        <v>485</v>
      </c>
      <c r="X21" s="46" t="s">
        <v>477</v>
      </c>
      <c r="Y21" s="46" t="s">
        <v>470</v>
      </c>
      <c r="Z21" s="46" t="s">
        <v>486</v>
      </c>
      <c r="AA21" s="46" t="s">
        <v>484</v>
      </c>
      <c r="AB21" s="46" t="s">
        <v>483</v>
      </c>
    </row>
    <row r="22" spans="1:28" ht="24.9" customHeight="1" x14ac:dyDescent="0.25">
      <c r="A22" s="44">
        <f>Seznam!B157</f>
        <v>1</v>
      </c>
      <c r="B22" s="2" t="str">
        <f>Seznam!C157</f>
        <v>Nicole Hájková</v>
      </c>
      <c r="C22" s="9">
        <f>Seznam!D157</f>
        <v>2000</v>
      </c>
      <c r="D22" s="45" t="str">
        <f>Seznam!E157</f>
        <v>SK MG Mantila Brno</v>
      </c>
      <c r="E22" s="45" t="str">
        <f>Seznam!F157</f>
        <v>CZE</v>
      </c>
      <c r="F22" s="9"/>
      <c r="G22" s="203">
        <v>5.2</v>
      </c>
      <c r="H22" s="204">
        <v>3.8</v>
      </c>
      <c r="I22" s="205">
        <v>4.7</v>
      </c>
      <c r="J22" s="205">
        <v>5.5</v>
      </c>
      <c r="K22" s="34">
        <f t="shared" ref="K22:K31" si="13">IF($L$2=2,TRUNC(SUM(G22:J22)/2*1000)/1000,IF($L$2=3,TRUNC(SUM(G22:J22)/3*1000)/1000,IF($L$2=4,TRUNC(MEDIAN(G22:J22)*1000)/1000,"???")))</f>
        <v>4.95</v>
      </c>
      <c r="L22" s="206">
        <v>7</v>
      </c>
      <c r="M22" s="207">
        <v>7</v>
      </c>
      <c r="N22" s="205">
        <v>7.2</v>
      </c>
      <c r="O22" s="205">
        <v>8.5</v>
      </c>
      <c r="P22" s="34">
        <f t="shared" ref="P22:P31" si="14">IF($M$2=2,TRUNC(SUM(L22:M22)/2*1000)/1000,IF($M$2=3,TRUNC(SUM(L22:N22)/3*1000)/1000,IF($M$2=4,TRUNC(MEDIAN(L22:O22)*1000)/1000,"???")))</f>
        <v>7.1</v>
      </c>
      <c r="Q22" s="208"/>
      <c r="R22" s="27">
        <f t="shared" ref="R22:R31" si="15">K22+P22-Q22</f>
        <v>12.05</v>
      </c>
      <c r="S22" s="35">
        <f t="shared" ref="S22:S31" si="16">R9+R22</f>
        <v>22.15</v>
      </c>
      <c r="T22" s="25">
        <f t="shared" ref="T22:T31" si="17">RANK(R22,$R$22:$R$31)</f>
        <v>2</v>
      </c>
      <c r="U22" s="36">
        <f t="shared" ref="U22:U31" si="18">RANK(S22,$S$22:$S$31)</f>
        <v>2</v>
      </c>
      <c r="W22" s="47">
        <f t="shared" ref="W22:W31" si="19">F22</f>
        <v>0</v>
      </c>
      <c r="X22" s="42">
        <f t="shared" ref="X22:X31" si="20">K22</f>
        <v>4.95</v>
      </c>
      <c r="Y22" s="42">
        <f t="shared" ref="Y22:Y31" si="21">P22</f>
        <v>7.1</v>
      </c>
      <c r="Z22" s="42">
        <f t="shared" ref="Z22:Z31" si="22">Q22</f>
        <v>0</v>
      </c>
      <c r="AA22" s="42">
        <f t="shared" ref="AA22:AA31" si="23">R22</f>
        <v>12.05</v>
      </c>
      <c r="AB22" s="42">
        <f t="shared" ref="AB22:AB31" si="24">S22</f>
        <v>22.15</v>
      </c>
    </row>
    <row r="23" spans="1:28" ht="24.9" customHeight="1" x14ac:dyDescent="0.25">
      <c r="A23" s="44">
        <f>Seznam!B158</f>
        <v>2</v>
      </c>
      <c r="B23" s="2" t="str">
        <f>Seznam!C158</f>
        <v>Katharina Granzner</v>
      </c>
      <c r="C23" s="9">
        <f>Seznam!D158</f>
        <v>1999</v>
      </c>
      <c r="D23" s="45" t="str">
        <f>Seznam!E158</f>
        <v>ÖTB Linz</v>
      </c>
      <c r="E23" s="45" t="str">
        <f>Seznam!F158</f>
        <v>AUT</v>
      </c>
      <c r="F23" s="9"/>
      <c r="G23" s="203">
        <v>2.9</v>
      </c>
      <c r="H23" s="204">
        <v>2.2999999999999998</v>
      </c>
      <c r="I23" s="205">
        <v>2.8</v>
      </c>
      <c r="J23" s="205">
        <v>2.9</v>
      </c>
      <c r="K23" s="34">
        <f t="shared" si="13"/>
        <v>2.85</v>
      </c>
      <c r="L23" s="206">
        <v>6.1</v>
      </c>
      <c r="M23" s="207">
        <v>6.5</v>
      </c>
      <c r="N23" s="205">
        <v>5.5</v>
      </c>
      <c r="O23" s="205">
        <v>5.3</v>
      </c>
      <c r="P23" s="34">
        <f t="shared" si="14"/>
        <v>5.8</v>
      </c>
      <c r="Q23" s="208"/>
      <c r="R23" s="27">
        <f t="shared" si="15"/>
        <v>8.65</v>
      </c>
      <c r="S23" s="35">
        <f t="shared" si="16"/>
        <v>15.950000000000001</v>
      </c>
      <c r="T23" s="25">
        <f t="shared" si="17"/>
        <v>9</v>
      </c>
      <c r="U23" s="36">
        <f t="shared" si="18"/>
        <v>9</v>
      </c>
      <c r="W23" s="47">
        <f t="shared" si="19"/>
        <v>0</v>
      </c>
      <c r="X23" s="42">
        <f t="shared" si="20"/>
        <v>2.85</v>
      </c>
      <c r="Y23" s="42">
        <f t="shared" si="21"/>
        <v>5.8</v>
      </c>
      <c r="Z23" s="42">
        <f t="shared" si="22"/>
        <v>0</v>
      </c>
      <c r="AA23" s="42">
        <f t="shared" si="23"/>
        <v>8.65</v>
      </c>
      <c r="AB23" s="42">
        <f t="shared" si="24"/>
        <v>15.950000000000001</v>
      </c>
    </row>
    <row r="24" spans="1:28" ht="24.9" customHeight="1" x14ac:dyDescent="0.25">
      <c r="A24" s="44">
        <f>Seznam!B159</f>
        <v>3</v>
      </c>
      <c r="B24" s="2" t="str">
        <f>Seznam!C159</f>
        <v>Kristina Bernatová</v>
      </c>
      <c r="C24" s="9">
        <f>Seznam!D159</f>
        <v>1998</v>
      </c>
      <c r="D24" s="45" t="str">
        <f>Seznam!E159</f>
        <v>TopGym Karlovy Vary</v>
      </c>
      <c r="E24" s="45" t="str">
        <f>Seznam!F159</f>
        <v>CZE</v>
      </c>
      <c r="F24" s="9"/>
      <c r="G24" s="203">
        <v>4.0999999999999996</v>
      </c>
      <c r="H24" s="204">
        <v>2.6</v>
      </c>
      <c r="I24" s="205">
        <v>3.5</v>
      </c>
      <c r="J24" s="205">
        <v>2.9</v>
      </c>
      <c r="K24" s="34">
        <f t="shared" si="13"/>
        <v>3.2</v>
      </c>
      <c r="L24" s="206">
        <v>5.5</v>
      </c>
      <c r="M24" s="207">
        <v>6.1</v>
      </c>
      <c r="N24" s="205">
        <v>6.2</v>
      </c>
      <c r="O24" s="205">
        <v>7.1</v>
      </c>
      <c r="P24" s="34">
        <f t="shared" si="14"/>
        <v>6.15</v>
      </c>
      <c r="Q24" s="208"/>
      <c r="R24" s="27">
        <f t="shared" si="15"/>
        <v>9.3500000000000014</v>
      </c>
      <c r="S24" s="35">
        <f t="shared" si="16"/>
        <v>20</v>
      </c>
      <c r="T24" s="25">
        <f t="shared" si="17"/>
        <v>6</v>
      </c>
      <c r="U24" s="36">
        <f t="shared" si="18"/>
        <v>6</v>
      </c>
      <c r="W24" s="47">
        <f t="shared" si="19"/>
        <v>0</v>
      </c>
      <c r="X24" s="42">
        <f t="shared" si="20"/>
        <v>3.2</v>
      </c>
      <c r="Y24" s="42">
        <f t="shared" si="21"/>
        <v>6.15</v>
      </c>
      <c r="Z24" s="42">
        <f t="shared" si="22"/>
        <v>0</v>
      </c>
      <c r="AA24" s="42">
        <f t="shared" si="23"/>
        <v>9.3500000000000014</v>
      </c>
      <c r="AB24" s="42">
        <f t="shared" si="24"/>
        <v>20</v>
      </c>
    </row>
    <row r="25" spans="1:28" ht="24.9" customHeight="1" x14ac:dyDescent="0.25">
      <c r="A25" s="44">
        <f>Seznam!B160</f>
        <v>4</v>
      </c>
      <c r="B25" s="2" t="str">
        <f>Seznam!C160</f>
        <v>Lucie Toušová</v>
      </c>
      <c r="C25" s="9">
        <f>Seznam!D160</f>
        <v>2000</v>
      </c>
      <c r="D25" s="45" t="str">
        <f>Seznam!E160</f>
        <v>GSK Ústí nad Labem</v>
      </c>
      <c r="E25" s="45" t="str">
        <f>Seznam!F160</f>
        <v>CZE</v>
      </c>
      <c r="F25" s="9"/>
      <c r="G25" s="203">
        <v>2.5</v>
      </c>
      <c r="H25" s="204">
        <v>4.2</v>
      </c>
      <c r="I25" s="205">
        <v>4.0999999999999996</v>
      </c>
      <c r="J25" s="205">
        <v>3.5</v>
      </c>
      <c r="K25" s="34">
        <f t="shared" si="13"/>
        <v>3.8</v>
      </c>
      <c r="L25" s="206">
        <v>6.5</v>
      </c>
      <c r="M25" s="207">
        <v>6.3</v>
      </c>
      <c r="N25" s="205">
        <v>6.7</v>
      </c>
      <c r="O25" s="205">
        <v>6.5</v>
      </c>
      <c r="P25" s="34">
        <f t="shared" si="14"/>
        <v>6.5</v>
      </c>
      <c r="Q25" s="208"/>
      <c r="R25" s="27">
        <f t="shared" si="15"/>
        <v>10.3</v>
      </c>
      <c r="S25" s="35">
        <f t="shared" si="16"/>
        <v>19.55</v>
      </c>
      <c r="T25" s="25">
        <f t="shared" si="17"/>
        <v>5</v>
      </c>
      <c r="U25" s="36">
        <f t="shared" si="18"/>
        <v>7</v>
      </c>
      <c r="W25" s="47">
        <f t="shared" si="19"/>
        <v>0</v>
      </c>
      <c r="X25" s="42">
        <f t="shared" si="20"/>
        <v>3.8</v>
      </c>
      <c r="Y25" s="42">
        <f t="shared" si="21"/>
        <v>6.5</v>
      </c>
      <c r="Z25" s="42">
        <f t="shared" si="22"/>
        <v>0</v>
      </c>
      <c r="AA25" s="42">
        <f t="shared" si="23"/>
        <v>10.3</v>
      </c>
      <c r="AB25" s="42">
        <f t="shared" si="24"/>
        <v>19.55</v>
      </c>
    </row>
    <row r="26" spans="1:28" ht="24.9" customHeight="1" x14ac:dyDescent="0.25">
      <c r="A26" s="44">
        <f>Seznam!B161</f>
        <v>6</v>
      </c>
      <c r="B26" s="2" t="str">
        <f>Seznam!C161</f>
        <v>Kateřina Kocová</v>
      </c>
      <c r="C26" s="9">
        <f>Seznam!D161</f>
        <v>1993</v>
      </c>
      <c r="D26" s="45" t="str">
        <f>Seznam!E161</f>
        <v xml:space="preserve">TJ Slavoj Plzeň </v>
      </c>
      <c r="E26" s="45" t="str">
        <f>Seznam!F161</f>
        <v>CZE</v>
      </c>
      <c r="F26" s="9"/>
      <c r="G26" s="203">
        <v>3.9</v>
      </c>
      <c r="H26" s="204">
        <v>3.6</v>
      </c>
      <c r="I26" s="205">
        <v>2.9</v>
      </c>
      <c r="J26" s="205">
        <v>3.3</v>
      </c>
      <c r="K26" s="34">
        <f t="shared" si="13"/>
        <v>3.45</v>
      </c>
      <c r="L26" s="206">
        <v>6.8</v>
      </c>
      <c r="M26" s="207">
        <v>6.2</v>
      </c>
      <c r="N26" s="205">
        <v>5.7</v>
      </c>
      <c r="O26" s="205">
        <v>7.1</v>
      </c>
      <c r="P26" s="34">
        <f t="shared" si="14"/>
        <v>6.5</v>
      </c>
      <c r="Q26" s="208">
        <v>0.6</v>
      </c>
      <c r="R26" s="27">
        <f t="shared" si="15"/>
        <v>9.35</v>
      </c>
      <c r="S26" s="35">
        <f t="shared" si="16"/>
        <v>20.350000000000001</v>
      </c>
      <c r="T26" s="25">
        <f t="shared" si="17"/>
        <v>7</v>
      </c>
      <c r="U26" s="36">
        <f t="shared" si="18"/>
        <v>4</v>
      </c>
      <c r="W26" s="47">
        <f t="shared" si="19"/>
        <v>0</v>
      </c>
      <c r="X26" s="42">
        <f t="shared" si="20"/>
        <v>3.45</v>
      </c>
      <c r="Y26" s="42">
        <f t="shared" si="21"/>
        <v>6.5</v>
      </c>
      <c r="Z26" s="42">
        <f t="shared" si="22"/>
        <v>0.6</v>
      </c>
      <c r="AA26" s="42">
        <f t="shared" si="23"/>
        <v>9.35</v>
      </c>
      <c r="AB26" s="42">
        <f t="shared" si="24"/>
        <v>20.350000000000001</v>
      </c>
    </row>
    <row r="27" spans="1:28" ht="24.9" customHeight="1" x14ac:dyDescent="0.25">
      <c r="A27" s="44">
        <f>Seznam!B162</f>
        <v>7</v>
      </c>
      <c r="B27" s="2" t="str">
        <f>Seznam!C162</f>
        <v>Tereza Ševčíková</v>
      </c>
      <c r="C27" s="9">
        <f>Seznam!D162</f>
        <v>1998</v>
      </c>
      <c r="D27" s="45" t="str">
        <f>Seznam!E162</f>
        <v>GSK Tábor</v>
      </c>
      <c r="E27" s="45" t="str">
        <f>Seznam!F162</f>
        <v>CZE</v>
      </c>
      <c r="F27" s="9"/>
      <c r="G27" s="203">
        <v>3.6</v>
      </c>
      <c r="H27" s="204">
        <v>2.2999999999999998</v>
      </c>
      <c r="I27" s="205">
        <v>3.5</v>
      </c>
      <c r="J27" s="205">
        <v>2.4</v>
      </c>
      <c r="K27" s="34">
        <f t="shared" si="13"/>
        <v>2.95</v>
      </c>
      <c r="L27" s="206">
        <v>6.2</v>
      </c>
      <c r="M27" s="207">
        <v>6.1</v>
      </c>
      <c r="N27" s="205">
        <v>6.2</v>
      </c>
      <c r="O27" s="205">
        <v>6.9</v>
      </c>
      <c r="P27" s="34">
        <f t="shared" si="14"/>
        <v>6.2</v>
      </c>
      <c r="Q27" s="208"/>
      <c r="R27" s="27">
        <f t="shared" si="15"/>
        <v>9.15</v>
      </c>
      <c r="S27" s="35">
        <f t="shared" si="16"/>
        <v>18.8</v>
      </c>
      <c r="T27" s="25">
        <f t="shared" si="17"/>
        <v>8</v>
      </c>
      <c r="U27" s="36">
        <f t="shared" si="18"/>
        <v>8</v>
      </c>
      <c r="W27" s="47">
        <f t="shared" si="19"/>
        <v>0</v>
      </c>
      <c r="X27" s="42">
        <f t="shared" si="20"/>
        <v>2.95</v>
      </c>
      <c r="Y27" s="42">
        <f t="shared" si="21"/>
        <v>6.2</v>
      </c>
      <c r="Z27" s="42">
        <f t="shared" si="22"/>
        <v>0</v>
      </c>
      <c r="AA27" s="42">
        <f t="shared" si="23"/>
        <v>9.15</v>
      </c>
      <c r="AB27" s="42">
        <f t="shared" si="24"/>
        <v>18.8</v>
      </c>
    </row>
    <row r="28" spans="1:28" ht="24.9" customHeight="1" x14ac:dyDescent="0.25">
      <c r="A28" s="44">
        <f>Seznam!B163</f>
        <v>8</v>
      </c>
      <c r="B28" s="2" t="str">
        <f>Seznam!C163</f>
        <v>Ludmila Korytová</v>
      </c>
      <c r="C28" s="9">
        <f>Seznam!D163</f>
        <v>1993</v>
      </c>
      <c r="D28" s="45" t="str">
        <f>Seznam!E163</f>
        <v>RG Proactive Milevsko</v>
      </c>
      <c r="E28" s="45" t="str">
        <f>Seznam!F163</f>
        <v>CZE</v>
      </c>
      <c r="F28" s="9"/>
      <c r="G28" s="203">
        <v>5.3</v>
      </c>
      <c r="H28" s="204">
        <v>5.3</v>
      </c>
      <c r="I28" s="205">
        <v>5.9</v>
      </c>
      <c r="J28" s="205">
        <v>5.3</v>
      </c>
      <c r="K28" s="34">
        <f t="shared" si="13"/>
        <v>5.3</v>
      </c>
      <c r="L28" s="206">
        <v>8.1999999999999993</v>
      </c>
      <c r="M28" s="207">
        <v>7.3</v>
      </c>
      <c r="N28" s="205">
        <v>7.6</v>
      </c>
      <c r="O28" s="205">
        <v>8.5</v>
      </c>
      <c r="P28" s="34">
        <f t="shared" si="14"/>
        <v>7.9</v>
      </c>
      <c r="Q28" s="208"/>
      <c r="R28" s="27">
        <f t="shared" si="15"/>
        <v>13.2</v>
      </c>
      <c r="S28" s="35">
        <f t="shared" si="16"/>
        <v>24.95</v>
      </c>
      <c r="T28" s="25">
        <f t="shared" si="17"/>
        <v>1</v>
      </c>
      <c r="U28" s="36">
        <f t="shared" si="18"/>
        <v>1</v>
      </c>
      <c r="W28" s="47">
        <f t="shared" si="19"/>
        <v>0</v>
      </c>
      <c r="X28" s="42">
        <f t="shared" si="20"/>
        <v>5.3</v>
      </c>
      <c r="Y28" s="42">
        <f t="shared" si="21"/>
        <v>7.9</v>
      </c>
      <c r="Z28" s="42">
        <f t="shared" si="22"/>
        <v>0</v>
      </c>
      <c r="AA28" s="42">
        <f t="shared" si="23"/>
        <v>13.2</v>
      </c>
      <c r="AB28" s="42">
        <f t="shared" si="24"/>
        <v>24.95</v>
      </c>
    </row>
    <row r="29" spans="1:28" ht="24.9" customHeight="1" x14ac:dyDescent="0.25">
      <c r="A29" s="44">
        <f>Seznam!B164</f>
        <v>9</v>
      </c>
      <c r="B29" s="2" t="str">
        <f>Seznam!C164</f>
        <v>Veronka Šanderová</v>
      </c>
      <c r="C29" s="9">
        <f>Seznam!D164</f>
        <v>1995</v>
      </c>
      <c r="D29" s="45" t="str">
        <f>Seznam!E164</f>
        <v xml:space="preserve">TJ Slavoj Plzeň </v>
      </c>
      <c r="E29" s="45" t="str">
        <f>Seznam!F164</f>
        <v>CZE</v>
      </c>
      <c r="F29" s="9"/>
      <c r="G29" s="203">
        <v>4.8</v>
      </c>
      <c r="H29" s="204">
        <v>3.6</v>
      </c>
      <c r="I29" s="205">
        <v>4</v>
      </c>
      <c r="J29" s="205">
        <v>4.8</v>
      </c>
      <c r="K29" s="34">
        <f t="shared" si="13"/>
        <v>4.4000000000000004</v>
      </c>
      <c r="L29" s="206">
        <v>7</v>
      </c>
      <c r="M29" s="207">
        <v>7.1</v>
      </c>
      <c r="N29" s="205">
        <v>7</v>
      </c>
      <c r="O29" s="205">
        <v>7.7</v>
      </c>
      <c r="P29" s="34">
        <f t="shared" si="14"/>
        <v>7.05</v>
      </c>
      <c r="Q29" s="208"/>
      <c r="R29" s="27">
        <f t="shared" si="15"/>
        <v>11.45</v>
      </c>
      <c r="S29" s="35">
        <f t="shared" si="16"/>
        <v>21.2</v>
      </c>
      <c r="T29" s="25">
        <f t="shared" si="17"/>
        <v>3</v>
      </c>
      <c r="U29" s="36">
        <f t="shared" si="18"/>
        <v>3</v>
      </c>
      <c r="W29" s="47">
        <f t="shared" si="19"/>
        <v>0</v>
      </c>
      <c r="X29" s="42">
        <f t="shared" si="20"/>
        <v>4.4000000000000004</v>
      </c>
      <c r="Y29" s="42">
        <f t="shared" si="21"/>
        <v>7.05</v>
      </c>
      <c r="Z29" s="42">
        <f t="shared" si="22"/>
        <v>0</v>
      </c>
      <c r="AA29" s="42">
        <f t="shared" si="23"/>
        <v>11.45</v>
      </c>
      <c r="AB29" s="42">
        <f t="shared" si="24"/>
        <v>21.2</v>
      </c>
    </row>
    <row r="30" spans="1:28" ht="24.9" customHeight="1" x14ac:dyDescent="0.25">
      <c r="A30" s="44">
        <f>Seznam!B165</f>
        <v>10</v>
      </c>
      <c r="B30" s="2" t="str">
        <f>Seznam!C165</f>
        <v>Šárka Sedláková</v>
      </c>
      <c r="C30" s="9">
        <f>Seznam!D165</f>
        <v>2000</v>
      </c>
      <c r="D30" s="45" t="str">
        <f>Seznam!E165</f>
        <v>SK MG Mantila Brno</v>
      </c>
      <c r="E30" s="45" t="str">
        <f>Seznam!F165</f>
        <v>CZE</v>
      </c>
      <c r="F30" s="9"/>
      <c r="G30" s="203">
        <v>5</v>
      </c>
      <c r="H30" s="204">
        <v>2.4</v>
      </c>
      <c r="I30" s="205">
        <v>4.7</v>
      </c>
      <c r="J30" s="205">
        <v>3.8</v>
      </c>
      <c r="K30" s="34">
        <f t="shared" si="13"/>
        <v>4.25</v>
      </c>
      <c r="L30" s="206">
        <v>7.4</v>
      </c>
      <c r="M30" s="207">
        <v>6.4</v>
      </c>
      <c r="N30" s="205">
        <v>7</v>
      </c>
      <c r="O30" s="205">
        <v>8.5</v>
      </c>
      <c r="P30" s="34">
        <f t="shared" si="14"/>
        <v>7.2</v>
      </c>
      <c r="Q30" s="208"/>
      <c r="R30" s="27">
        <f t="shared" si="15"/>
        <v>11.45</v>
      </c>
      <c r="S30" s="35">
        <f t="shared" si="16"/>
        <v>20.25</v>
      </c>
      <c r="T30" s="25">
        <f t="shared" si="17"/>
        <v>3</v>
      </c>
      <c r="U30" s="36">
        <f t="shared" si="18"/>
        <v>5</v>
      </c>
      <c r="W30" s="47">
        <f t="shared" si="19"/>
        <v>0</v>
      </c>
      <c r="X30" s="42">
        <f t="shared" si="20"/>
        <v>4.25</v>
      </c>
      <c r="Y30" s="42">
        <f t="shared" si="21"/>
        <v>7.2</v>
      </c>
      <c r="Z30" s="42">
        <f t="shared" si="22"/>
        <v>0</v>
      </c>
      <c r="AA30" s="42">
        <f t="shared" si="23"/>
        <v>11.45</v>
      </c>
      <c r="AB30" s="42">
        <f t="shared" si="24"/>
        <v>20.25</v>
      </c>
    </row>
    <row r="31" spans="1:28" ht="24.9" customHeight="1" x14ac:dyDescent="0.25">
      <c r="A31" s="44"/>
      <c r="B31" s="2"/>
      <c r="C31" s="9">
        <f>Seznam!D34</f>
        <v>2008</v>
      </c>
      <c r="D31" s="45" t="str">
        <f>Seznam!E34</f>
        <v>SG Legion Warszawa</v>
      </c>
      <c r="E31" s="45" t="str">
        <f>Seznam!F34</f>
        <v>POL</v>
      </c>
      <c r="F31" s="9"/>
      <c r="G31" s="203">
        <v>0</v>
      </c>
      <c r="H31" s="204"/>
      <c r="I31" s="205">
        <f t="shared" ref="I31" si="25">IF($L$2&lt;3,"x",0)</f>
        <v>0</v>
      </c>
      <c r="J31" s="205">
        <f t="shared" ref="J31" si="26">IF($L$2&lt;4,"x",0)</f>
        <v>0</v>
      </c>
      <c r="K31" s="34">
        <f t="shared" si="13"/>
        <v>0</v>
      </c>
      <c r="L31" s="206">
        <v>0</v>
      </c>
      <c r="M31" s="207"/>
      <c r="N31" s="205">
        <f t="shared" ref="N31" si="27">IF($M$2&lt;3,"x",0)</f>
        <v>0</v>
      </c>
      <c r="O31" s="205">
        <f t="shared" ref="O31" si="28">IF($M$2&lt;4,"x",0)</f>
        <v>0</v>
      </c>
      <c r="P31" s="34">
        <f t="shared" si="14"/>
        <v>0</v>
      </c>
      <c r="Q31" s="208"/>
      <c r="R31" s="27">
        <f t="shared" si="15"/>
        <v>0</v>
      </c>
      <c r="S31" s="35">
        <f t="shared" si="16"/>
        <v>0</v>
      </c>
      <c r="T31" s="25">
        <f t="shared" si="17"/>
        <v>10</v>
      </c>
      <c r="U31" s="36">
        <f t="shared" si="18"/>
        <v>10</v>
      </c>
      <c r="W31" s="47">
        <f t="shared" si="19"/>
        <v>0</v>
      </c>
      <c r="X31" s="42">
        <f t="shared" si="20"/>
        <v>0</v>
      </c>
      <c r="Y31" s="42">
        <f t="shared" si="21"/>
        <v>0</v>
      </c>
      <c r="Z31" s="42">
        <f t="shared" si="22"/>
        <v>0</v>
      </c>
      <c r="AA31" s="42">
        <f t="shared" si="23"/>
        <v>0</v>
      </c>
      <c r="AB31" s="42">
        <f t="shared" si="24"/>
        <v>0</v>
      </c>
    </row>
  </sheetData>
  <mergeCells count="16">
    <mergeCell ref="U7:U8"/>
    <mergeCell ref="F7:F8"/>
    <mergeCell ref="T7:T8"/>
    <mergeCell ref="A7:A8"/>
    <mergeCell ref="B7:B8"/>
    <mergeCell ref="C7:C8"/>
    <mergeCell ref="D7:D8"/>
    <mergeCell ref="E7:E8"/>
    <mergeCell ref="T20:T21"/>
    <mergeCell ref="U20:U21"/>
    <mergeCell ref="A20:A21"/>
    <mergeCell ref="B20:B21"/>
    <mergeCell ref="C20:C21"/>
    <mergeCell ref="D20:D21"/>
    <mergeCell ref="E20:E21"/>
    <mergeCell ref="F20:F21"/>
  </mergeCells>
  <phoneticPr fontId="12" type="noConversion"/>
  <printOptions horizontalCentered="1"/>
  <pageMargins left="0.39370078740157483" right="0.39370078740157483" top="0.78740157480314965" bottom="0.39370078740157483" header="0" footer="0"/>
  <pageSetup paperSize="9" scale="64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showZeros="0" topLeftCell="A8" workbookViewId="0">
      <selection activeCell="A36" sqref="A36"/>
    </sheetView>
  </sheetViews>
  <sheetFormatPr defaultColWidth="9.109375" defaultRowHeight="16.2" x14ac:dyDescent="0.4"/>
  <cols>
    <col min="1" max="1" width="9.6640625" style="73" customWidth="1"/>
    <col min="2" max="2" width="19.6640625" style="73" bestFit="1" customWidth="1"/>
    <col min="3" max="3" width="6.6640625" style="72" customWidth="1"/>
    <col min="4" max="4" width="26.33203125" style="73" bestFit="1" customWidth="1"/>
    <col min="5" max="5" width="5" style="72" customWidth="1"/>
    <col min="6" max="6" width="6.6640625" style="73" hidden="1" customWidth="1"/>
    <col min="7" max="8" width="9.44140625" style="73" bestFit="1" customWidth="1"/>
    <col min="9" max="9" width="8.88671875" style="73" customWidth="1"/>
    <col min="10" max="10" width="6.6640625" style="73" hidden="1" customWidth="1"/>
    <col min="11" max="12" width="9.44140625" style="73" bestFit="1" customWidth="1"/>
    <col min="13" max="13" width="8.88671875" style="73" bestFit="1" customWidth="1"/>
    <col min="14" max="16384" width="9.109375" style="73"/>
  </cols>
  <sheetData>
    <row r="1" spans="1:14" customFormat="1" ht="25.2" x14ac:dyDescent="0.6">
      <c r="A1" s="305" t="s">
        <v>498</v>
      </c>
      <c r="B1" s="305"/>
      <c r="C1" s="305"/>
      <c r="D1" s="305"/>
      <c r="E1" s="305"/>
      <c r="F1" s="305"/>
      <c r="G1" s="305"/>
      <c r="H1" s="305"/>
      <c r="I1" s="305"/>
      <c r="J1" s="305"/>
    </row>
    <row r="2" spans="1:14" customFormat="1" x14ac:dyDescent="0.4">
      <c r="A2" s="59"/>
      <c r="C2" s="59"/>
      <c r="D2" s="60"/>
      <c r="E2" s="60"/>
      <c r="F2" s="59"/>
      <c r="G2" s="59"/>
      <c r="H2" s="59"/>
      <c r="I2" s="65"/>
    </row>
    <row r="3" spans="1:14" customFormat="1" ht="39.6" x14ac:dyDescent="0.9">
      <c r="A3" s="306" t="str">
        <f>Název</f>
        <v>Milevský pohár</v>
      </c>
      <c r="B3" s="306"/>
      <c r="C3" s="306"/>
      <c r="D3" s="306"/>
      <c r="E3" s="306"/>
      <c r="F3" s="306"/>
      <c r="G3" s="306"/>
      <c r="H3" s="306"/>
      <c r="I3" s="306"/>
      <c r="J3" s="306"/>
    </row>
    <row r="4" spans="1:14" s="63" customFormat="1" ht="13.2" x14ac:dyDescent="0.35">
      <c r="A4" s="61"/>
      <c r="B4" s="62"/>
      <c r="C4" s="62"/>
      <c r="D4" s="62"/>
      <c r="E4" s="62"/>
      <c r="F4" s="62"/>
      <c r="G4" s="62"/>
      <c r="H4" s="62"/>
      <c r="I4" s="105"/>
    </row>
    <row r="5" spans="1:14" customFormat="1" ht="19.8" x14ac:dyDescent="0.5">
      <c r="A5" s="307" t="str">
        <f>Datum</f>
        <v>12.března 2016</v>
      </c>
      <c r="B5" s="307"/>
      <c r="C5" s="307"/>
      <c r="D5" s="307"/>
      <c r="E5" s="307"/>
      <c r="F5" s="307"/>
      <c r="G5" s="307"/>
      <c r="H5" s="307"/>
      <c r="I5" s="307"/>
      <c r="J5" s="307"/>
    </row>
    <row r="6" spans="1:14" s="63" customFormat="1" ht="7.5" customHeight="1" x14ac:dyDescent="0.35">
      <c r="A6" s="61"/>
      <c r="B6" s="62"/>
      <c r="C6" s="62"/>
      <c r="D6" s="62"/>
      <c r="E6" s="62"/>
      <c r="F6" s="62"/>
      <c r="G6" s="62"/>
      <c r="H6" s="62"/>
      <c r="I6" s="105"/>
    </row>
    <row r="7" spans="1:14" customFormat="1" ht="19.8" x14ac:dyDescent="0.5">
      <c r="A7" s="307" t="str">
        <f>Místo</f>
        <v>Milevsko</v>
      </c>
      <c r="B7" s="307"/>
      <c r="C7" s="307"/>
      <c r="D7" s="307"/>
      <c r="E7" s="307"/>
      <c r="F7" s="307"/>
      <c r="G7" s="307"/>
      <c r="H7" s="307"/>
      <c r="I7" s="307"/>
      <c r="J7" s="307"/>
    </row>
    <row r="8" spans="1:14" ht="19.8" x14ac:dyDescent="0.5">
      <c r="A8" s="70"/>
      <c r="B8" s="71"/>
      <c r="D8" s="71"/>
      <c r="F8" s="71"/>
      <c r="G8" s="71"/>
      <c r="H8" s="71"/>
      <c r="I8" s="71"/>
      <c r="J8" s="71"/>
      <c r="K8" s="71"/>
      <c r="L8" s="71"/>
      <c r="M8" s="71"/>
    </row>
    <row r="9" spans="1:14" s="363" customFormat="1" ht="20.399999999999999" thickBot="1" x14ac:dyDescent="0.55000000000000004">
      <c r="A9" s="362" t="str">
        <f>_kat3</f>
        <v>3A kategorie - naděje mladší, ročník 2007</v>
      </c>
      <c r="C9" s="364"/>
      <c r="E9" s="364"/>
    </row>
    <row r="10" spans="1:14" ht="17.399999999999999" thickTop="1" x14ac:dyDescent="0.45">
      <c r="A10" s="74"/>
      <c r="B10" s="75"/>
      <c r="C10" s="76"/>
      <c r="D10" s="77"/>
      <c r="E10" s="78"/>
      <c r="F10" s="310" t="str">
        <f>Kat3S1</f>
        <v>sestava bez náčiní</v>
      </c>
      <c r="G10" s="311"/>
      <c r="H10" s="311"/>
      <c r="I10" s="312"/>
      <c r="J10" s="310" t="str">
        <f>Kat3S2</f>
        <v>sestava s libovolným náčiním</v>
      </c>
      <c r="K10" s="311"/>
      <c r="L10" s="311"/>
      <c r="M10" s="312"/>
      <c r="N10" s="106"/>
    </row>
    <row r="11" spans="1:14" ht="16.8" x14ac:dyDescent="0.45">
      <c r="A11" s="79" t="s">
        <v>499</v>
      </c>
      <c r="B11" s="80" t="s">
        <v>500</v>
      </c>
      <c r="C11" s="81" t="s">
        <v>3</v>
      </c>
      <c r="D11" s="82" t="s">
        <v>4</v>
      </c>
      <c r="E11" s="79" t="s">
        <v>5</v>
      </c>
      <c r="F11" s="308" t="s">
        <v>504</v>
      </c>
      <c r="G11" s="66" t="s">
        <v>501</v>
      </c>
      <c r="H11" s="83" t="s">
        <v>502</v>
      </c>
      <c r="I11" s="84" t="s">
        <v>503</v>
      </c>
      <c r="J11" s="308" t="s">
        <v>504</v>
      </c>
      <c r="K11" s="66" t="s">
        <v>501</v>
      </c>
      <c r="L11" s="83" t="s">
        <v>502</v>
      </c>
      <c r="M11" s="84" t="s">
        <v>503</v>
      </c>
      <c r="N11" s="107" t="s">
        <v>505</v>
      </c>
    </row>
    <row r="12" spans="1:14" ht="15.75" customHeight="1" thickBot="1" x14ac:dyDescent="0.45">
      <c r="A12" s="85"/>
      <c r="B12" s="86"/>
      <c r="C12" s="87"/>
      <c r="D12" s="88"/>
      <c r="E12" s="89"/>
      <c r="F12" s="309"/>
      <c r="G12" s="67" t="s">
        <v>477</v>
      </c>
      <c r="H12" s="90" t="s">
        <v>470</v>
      </c>
      <c r="I12" s="91"/>
      <c r="J12" s="309"/>
      <c r="K12" s="67" t="s">
        <v>477</v>
      </c>
      <c r="L12" s="90" t="s">
        <v>470</v>
      </c>
      <c r="M12" s="91"/>
      <c r="N12" s="108"/>
    </row>
    <row r="13" spans="1:14" ht="16.5" hidden="1" customHeight="1" x14ac:dyDescent="0.45">
      <c r="A13" s="78">
        <v>1</v>
      </c>
      <c r="B13" s="92"/>
      <c r="C13" s="93"/>
      <c r="D13" s="94"/>
      <c r="E13" s="95" t="s">
        <v>18</v>
      </c>
      <c r="F13" s="109"/>
      <c r="G13" s="96">
        <v>0</v>
      </c>
      <c r="H13" s="96" t="e">
        <v>#NUM!</v>
      </c>
      <c r="I13" s="97" t="e">
        <v>#NUM!</v>
      </c>
      <c r="J13" s="109"/>
      <c r="K13" s="96">
        <v>0</v>
      </c>
      <c r="L13" s="96" t="e">
        <v>#NUM!</v>
      </c>
      <c r="M13" s="97" t="e">
        <v>#NUM!</v>
      </c>
      <c r="N13" s="110" t="e">
        <v>#NUM!</v>
      </c>
    </row>
    <row r="14" spans="1:14" s="98" customFormat="1" ht="17.399999999999999" thickTop="1" x14ac:dyDescent="0.45">
      <c r="A14" s="262">
        <v>1</v>
      </c>
      <c r="B14" s="263" t="str">
        <f>Seznam!C58</f>
        <v>Tereza Suchá</v>
      </c>
      <c r="C14" s="264">
        <f>Seznam!D58</f>
        <v>2007</v>
      </c>
      <c r="D14" s="265" t="str">
        <f>Seznam!E58</f>
        <v>SK MG Vysočina Jihlava</v>
      </c>
      <c r="E14" s="262" t="str">
        <f>Seznam!F58</f>
        <v>CZE</v>
      </c>
      <c r="F14" s="266"/>
      <c r="G14" s="267">
        <v>2.8</v>
      </c>
      <c r="H14" s="68">
        <v>7.75</v>
      </c>
      <c r="I14" s="268">
        <v>10.55</v>
      </c>
      <c r="J14" s="266" t="s">
        <v>506</v>
      </c>
      <c r="K14" s="267">
        <v>3.05</v>
      </c>
      <c r="L14" s="68">
        <v>6.45</v>
      </c>
      <c r="M14" s="268">
        <v>9.5</v>
      </c>
      <c r="N14" s="269">
        <v>20.05</v>
      </c>
    </row>
    <row r="15" spans="1:14" s="98" customFormat="1" ht="16.8" x14ac:dyDescent="0.45">
      <c r="A15" s="270">
        <v>2</v>
      </c>
      <c r="B15" s="271" t="str">
        <f>Seznam!C51</f>
        <v>Valentýna Petříková</v>
      </c>
      <c r="C15" s="272">
        <f>Seznam!D51</f>
        <v>2007</v>
      </c>
      <c r="D15" s="273" t="str">
        <f>Seznam!E51</f>
        <v>RG Proactive Milevsko</v>
      </c>
      <c r="E15" s="270" t="str">
        <f>Seznam!F51</f>
        <v>CZE</v>
      </c>
      <c r="F15" s="274" t="e">
        <f>#REF!</f>
        <v>#REF!</v>
      </c>
      <c r="G15" s="275">
        <f>Z3A!X21</f>
        <v>2.65</v>
      </c>
      <c r="H15" s="225">
        <f>Z3A!Y21</f>
        <v>7.35</v>
      </c>
      <c r="I15" s="276">
        <f>Z3A!AA21</f>
        <v>10</v>
      </c>
      <c r="J15" s="274" t="str">
        <f>Z3A!W47</f>
        <v xml:space="preserve"> </v>
      </c>
      <c r="K15" s="275">
        <f>Z3A!X47</f>
        <v>2.5499999999999998</v>
      </c>
      <c r="L15" s="225">
        <f>Z3A!Y47</f>
        <v>6.7</v>
      </c>
      <c r="M15" s="276">
        <f>Z3A!AA47</f>
        <v>9.25</v>
      </c>
      <c r="N15" s="277">
        <f>Z3A!AB47</f>
        <v>19.25</v>
      </c>
    </row>
    <row r="16" spans="1:14" s="98" customFormat="1" ht="16.8" x14ac:dyDescent="0.45">
      <c r="A16" s="270">
        <v>3</v>
      </c>
      <c r="B16" s="271" t="str">
        <f>Seznam!C56</f>
        <v>Veronika Šimáková</v>
      </c>
      <c r="C16" s="272">
        <f>Seznam!D56</f>
        <v>2007</v>
      </c>
      <c r="D16" s="273" t="str">
        <f>Seznam!E56</f>
        <v>RG Proactive Milevsko</v>
      </c>
      <c r="E16" s="270" t="str">
        <f>Seznam!F56</f>
        <v>CZE</v>
      </c>
      <c r="F16" s="274"/>
      <c r="G16" s="275">
        <f>Z3A!X26</f>
        <v>2.2000000000000002</v>
      </c>
      <c r="H16" s="225">
        <f>Z3A!Y26</f>
        <v>7.25</v>
      </c>
      <c r="I16" s="276">
        <f>Z3A!AA26</f>
        <v>9.4499999999999993</v>
      </c>
      <c r="J16" s="274" t="str">
        <f>Z3A!W52</f>
        <v xml:space="preserve"> </v>
      </c>
      <c r="K16" s="275">
        <f>Z3A!X52</f>
        <v>2.2999999999999998</v>
      </c>
      <c r="L16" s="225">
        <f>Z3A!Y52</f>
        <v>6.45</v>
      </c>
      <c r="M16" s="276">
        <f>Z3A!AA52</f>
        <v>8.75</v>
      </c>
      <c r="N16" s="277">
        <f>Z3A!AB52</f>
        <v>18.2</v>
      </c>
    </row>
    <row r="17" spans="1:14" s="98" customFormat="1" ht="16.8" x14ac:dyDescent="0.45">
      <c r="A17" s="270">
        <v>4</v>
      </c>
      <c r="B17" s="271" t="str">
        <f>Seznam!C53</f>
        <v>Sofiya Ganusyk</v>
      </c>
      <c r="C17" s="272">
        <f>Seznam!D53</f>
        <v>2007</v>
      </c>
      <c r="D17" s="273" t="str">
        <f>Seznam!E53</f>
        <v>Sportunion West Wien</v>
      </c>
      <c r="E17" s="270" t="str">
        <f>Seznam!F53</f>
        <v>AUT</v>
      </c>
      <c r="F17" s="274"/>
      <c r="G17" s="275">
        <f>Z3A!X23</f>
        <v>2</v>
      </c>
      <c r="H17" s="225">
        <f>Z3A!Y23</f>
        <v>7.05</v>
      </c>
      <c r="I17" s="276">
        <f>Z3A!AA23</f>
        <v>9.0500000000000007</v>
      </c>
      <c r="J17" s="274" t="str">
        <f>Z3A!W49</f>
        <v xml:space="preserve"> </v>
      </c>
      <c r="K17" s="275">
        <f>Z3A!X49</f>
        <v>2.25</v>
      </c>
      <c r="L17" s="225">
        <f>Z3A!Y49</f>
        <v>6.6</v>
      </c>
      <c r="M17" s="276">
        <f>Z3A!AA49</f>
        <v>8.85</v>
      </c>
      <c r="N17" s="277">
        <f>Z3A!AB49</f>
        <v>17.899999999999999</v>
      </c>
    </row>
    <row r="18" spans="1:14" s="98" customFormat="1" ht="16.8" x14ac:dyDescent="0.45">
      <c r="A18" s="270">
        <v>5</v>
      </c>
      <c r="B18" s="271" t="str">
        <f>Seznam!C52</f>
        <v>Anna Pomahačová</v>
      </c>
      <c r="C18" s="272">
        <f>Seznam!D52</f>
        <v>2007</v>
      </c>
      <c r="D18" s="273" t="str">
        <f>Seznam!E52</f>
        <v>Žižkov I. Elite</v>
      </c>
      <c r="E18" s="270" t="str">
        <f>Seznam!F52</f>
        <v>CZE</v>
      </c>
      <c r="F18" s="274"/>
      <c r="G18" s="275">
        <f>Z3A!X22</f>
        <v>2.6</v>
      </c>
      <c r="H18" s="225">
        <f>Z3A!Y22</f>
        <v>7.45</v>
      </c>
      <c r="I18" s="276">
        <f>Z3A!AA22</f>
        <v>10.050000000000001</v>
      </c>
      <c r="J18" s="274" t="str">
        <f>Z3A!W48</f>
        <v xml:space="preserve"> </v>
      </c>
      <c r="K18" s="275">
        <f>Z3A!X48</f>
        <v>1.55</v>
      </c>
      <c r="L18" s="225">
        <f>Z3A!Y48</f>
        <v>5.95</v>
      </c>
      <c r="M18" s="276">
        <f>Z3A!AA48</f>
        <v>7.5</v>
      </c>
      <c r="N18" s="277">
        <f>Z3A!AB48</f>
        <v>17.55</v>
      </c>
    </row>
    <row r="19" spans="1:14" s="98" customFormat="1" ht="16.8" x14ac:dyDescent="0.45">
      <c r="A19" s="270">
        <v>5</v>
      </c>
      <c r="B19" s="271" t="str">
        <f>Seznam!C46</f>
        <v>Hana Kosanovic</v>
      </c>
      <c r="C19" s="272">
        <f>Seznam!D46</f>
        <v>2007</v>
      </c>
      <c r="D19" s="273" t="str">
        <f>Seznam!E46</f>
        <v xml:space="preserve">Maksimir Zagreb </v>
      </c>
      <c r="E19" s="270" t="str">
        <f>Seznam!F46</f>
        <v>CRO</v>
      </c>
      <c r="F19" s="274" t="e">
        <f>#REF!</f>
        <v>#REF!</v>
      </c>
      <c r="G19" s="275">
        <f>Z3A!X16</f>
        <v>2.5499999999999998</v>
      </c>
      <c r="H19" s="225">
        <f>Z3A!Y16</f>
        <v>7.15</v>
      </c>
      <c r="I19" s="276">
        <f>Z3A!AA16</f>
        <v>9.6999999999999993</v>
      </c>
      <c r="J19" s="274" t="str">
        <f>Z3A!W42</f>
        <v xml:space="preserve"> </v>
      </c>
      <c r="K19" s="275">
        <f>Z3A!X42</f>
        <v>1.75</v>
      </c>
      <c r="L19" s="225">
        <f>Z3A!Y42</f>
        <v>6.1</v>
      </c>
      <c r="M19" s="276">
        <f>Z3A!AA42</f>
        <v>7.85</v>
      </c>
      <c r="N19" s="277">
        <f>Z3A!AB42</f>
        <v>17.549999999999997</v>
      </c>
    </row>
    <row r="20" spans="1:14" s="98" customFormat="1" ht="16.8" x14ac:dyDescent="0.45">
      <c r="A20" s="196">
        <v>7</v>
      </c>
      <c r="B20" s="197" t="str">
        <f>Seznam!C44</f>
        <v xml:space="preserve">Maja Orlewicz </v>
      </c>
      <c r="C20" s="83">
        <f>Seznam!D44</f>
        <v>2007</v>
      </c>
      <c r="D20" s="99" t="str">
        <f>Seznam!E44</f>
        <v>Blekitna Szczecin</v>
      </c>
      <c r="E20" s="196" t="str">
        <f>Seznam!F44</f>
        <v>POL</v>
      </c>
      <c r="F20" s="111" t="e">
        <f>#REF!</f>
        <v>#REF!</v>
      </c>
      <c r="G20" s="100">
        <f>Z3A!X14</f>
        <v>2.0499999999999998</v>
      </c>
      <c r="H20" s="101">
        <f>Z3A!Y14</f>
        <v>6.3</v>
      </c>
      <c r="I20" s="102">
        <f>Z3A!AA14</f>
        <v>8.35</v>
      </c>
      <c r="J20" s="111" t="str">
        <f>Z3A!W40</f>
        <v xml:space="preserve"> </v>
      </c>
      <c r="K20" s="100">
        <f>Z3A!X40</f>
        <v>2.15</v>
      </c>
      <c r="L20" s="101">
        <f>Z3A!Y40</f>
        <v>6.7</v>
      </c>
      <c r="M20" s="102">
        <f>Z3A!AA40</f>
        <v>8.85</v>
      </c>
      <c r="N20" s="249">
        <f>Z3A!AB40</f>
        <v>17.2</v>
      </c>
    </row>
    <row r="21" spans="1:14" s="98" customFormat="1" ht="16.8" x14ac:dyDescent="0.45">
      <c r="A21" s="196">
        <v>7</v>
      </c>
      <c r="B21" s="197" t="str">
        <f>Seznam!C50</f>
        <v>Agata Szyrszeń</v>
      </c>
      <c r="C21" s="83">
        <f>Seznam!D50</f>
        <v>2007</v>
      </c>
      <c r="D21" s="99" t="str">
        <f>Seznam!E50</f>
        <v>PTG Sokol Krakow</v>
      </c>
      <c r="E21" s="196" t="str">
        <f>Seznam!F50</f>
        <v>POL</v>
      </c>
      <c r="F21" s="111" t="e">
        <f>#REF!</f>
        <v>#REF!</v>
      </c>
      <c r="G21" s="100">
        <f>Z3A!X20</f>
        <v>1.7</v>
      </c>
      <c r="H21" s="101">
        <f>Z3A!Y20</f>
        <v>6.8</v>
      </c>
      <c r="I21" s="102">
        <f>Z3A!AA20</f>
        <v>8.5</v>
      </c>
      <c r="J21" s="111" t="str">
        <f>Z3A!W46</f>
        <v xml:space="preserve"> </v>
      </c>
      <c r="K21" s="100">
        <f>Z3A!X46</f>
        <v>2.35</v>
      </c>
      <c r="L21" s="101">
        <f>Z3A!Y46</f>
        <v>6.35</v>
      </c>
      <c r="M21" s="102">
        <f>Z3A!AA46</f>
        <v>8.6999999999999993</v>
      </c>
      <c r="N21" s="249">
        <f>Z3A!AB46</f>
        <v>17.2</v>
      </c>
    </row>
    <row r="22" spans="1:14" s="98" customFormat="1" ht="16.8" x14ac:dyDescent="0.45">
      <c r="A22" s="196">
        <v>9</v>
      </c>
      <c r="B22" s="197" t="str">
        <f>Seznam!C48</f>
        <v>Linda Večeřová</v>
      </c>
      <c r="C22" s="83">
        <f>Seznam!D48</f>
        <v>2007</v>
      </c>
      <c r="D22" s="99" t="str">
        <f>Seznam!E48</f>
        <v>SKP MG Brno</v>
      </c>
      <c r="E22" s="196" t="str">
        <f>Seznam!F48</f>
        <v>CZE</v>
      </c>
      <c r="F22" s="111" t="e">
        <f>#REF!</f>
        <v>#REF!</v>
      </c>
      <c r="G22" s="100">
        <f>Z3A!X18</f>
        <v>2.1</v>
      </c>
      <c r="H22" s="101">
        <f>Z3A!Y18</f>
        <v>6.95</v>
      </c>
      <c r="I22" s="102">
        <f>Z3A!AA18</f>
        <v>9.0500000000000007</v>
      </c>
      <c r="J22" s="111" t="str">
        <f>Z3A!W44</f>
        <v xml:space="preserve"> </v>
      </c>
      <c r="K22" s="100">
        <f>Z3A!X44</f>
        <v>1.8</v>
      </c>
      <c r="L22" s="101">
        <f>Z3A!Y44</f>
        <v>6.3</v>
      </c>
      <c r="M22" s="102">
        <f>Z3A!AA44</f>
        <v>8.1</v>
      </c>
      <c r="N22" s="249">
        <f>Z3A!AB44</f>
        <v>17.149999999999999</v>
      </c>
    </row>
    <row r="23" spans="1:14" s="98" customFormat="1" ht="16.8" x14ac:dyDescent="0.45">
      <c r="A23" s="196">
        <v>10</v>
      </c>
      <c r="B23" s="197" t="str">
        <f>Seznam!C49</f>
        <v>Tereza Procházková</v>
      </c>
      <c r="C23" s="83">
        <f>Seznam!D49</f>
        <v>2007</v>
      </c>
      <c r="D23" s="99" t="str">
        <f>Seznam!E49</f>
        <v>SK MG Vysočina Jihlava</v>
      </c>
      <c r="E23" s="196" t="str">
        <f>Seznam!F49</f>
        <v>CZE</v>
      </c>
      <c r="F23" s="111" t="e">
        <f>#REF!</f>
        <v>#REF!</v>
      </c>
      <c r="G23" s="100">
        <f>Z3A!X19</f>
        <v>2.15</v>
      </c>
      <c r="H23" s="101">
        <f>Z3A!Y19</f>
        <v>7</v>
      </c>
      <c r="I23" s="102">
        <f>Z3A!AA19</f>
        <v>9.15</v>
      </c>
      <c r="J23" s="111" t="str">
        <f>Z3A!W45</f>
        <v xml:space="preserve"> </v>
      </c>
      <c r="K23" s="100">
        <f>Z3A!X45</f>
        <v>1.6</v>
      </c>
      <c r="L23" s="101">
        <f>Z3A!Y45</f>
        <v>6.3</v>
      </c>
      <c r="M23" s="102">
        <f>Z3A!AA45</f>
        <v>7.9</v>
      </c>
      <c r="N23" s="249">
        <f>Z3A!AB45</f>
        <v>17.05</v>
      </c>
    </row>
    <row r="24" spans="1:14" s="98" customFormat="1" ht="16.8" x14ac:dyDescent="0.45">
      <c r="A24" s="196">
        <v>11</v>
      </c>
      <c r="B24" s="197" t="str">
        <f>Seznam!C39</f>
        <v>Sofie Sůvová</v>
      </c>
      <c r="C24" s="83">
        <f>Seznam!D39</f>
        <v>2007</v>
      </c>
      <c r="D24" s="99" t="str">
        <f>Seznam!E39</f>
        <v>Žižkov I. Elite</v>
      </c>
      <c r="E24" s="196" t="str">
        <f>Seznam!F39</f>
        <v>CZE</v>
      </c>
      <c r="F24" s="111" t="e">
        <f>#REF!</f>
        <v>#REF!</v>
      </c>
      <c r="G24" s="100">
        <f>Z3A!X9</f>
        <v>1.9</v>
      </c>
      <c r="H24" s="101">
        <f>Z3A!Y9</f>
        <v>6.4</v>
      </c>
      <c r="I24" s="102">
        <f>Z3A!AA9</f>
        <v>8.3000000000000007</v>
      </c>
      <c r="J24" s="111" t="str">
        <f>Z3A!W35</f>
        <v xml:space="preserve"> </v>
      </c>
      <c r="K24" s="100">
        <f>Z3A!X35</f>
        <v>2.25</v>
      </c>
      <c r="L24" s="101">
        <f>Z3A!Y35</f>
        <v>6.45</v>
      </c>
      <c r="M24" s="102">
        <f>Z3A!AA35</f>
        <v>8.6999999999999993</v>
      </c>
      <c r="N24" s="249">
        <f>Z3A!AB35</f>
        <v>17</v>
      </c>
    </row>
    <row r="25" spans="1:14" s="98" customFormat="1" ht="16.8" x14ac:dyDescent="0.45">
      <c r="A25" s="196">
        <v>12</v>
      </c>
      <c r="B25" s="197" t="str">
        <f>Seznam!C54</f>
        <v xml:space="preserve">Hana Inagaki </v>
      </c>
      <c r="C25" s="83">
        <f>Seznam!D54</f>
        <v>2007</v>
      </c>
      <c r="D25" s="99" t="str">
        <f>Seznam!E54</f>
        <v>Blekitna Szczecin</v>
      </c>
      <c r="E25" s="196" t="str">
        <f>Seznam!F54</f>
        <v>POL</v>
      </c>
      <c r="F25" s="111"/>
      <c r="G25" s="100">
        <f>Z3A!X24</f>
        <v>2.65</v>
      </c>
      <c r="H25" s="101">
        <f>Z3A!Y24</f>
        <v>6.45</v>
      </c>
      <c r="I25" s="102">
        <f>Z3A!AA24</f>
        <v>9.1</v>
      </c>
      <c r="J25" s="111" t="str">
        <f>Z3A!W50</f>
        <v xml:space="preserve"> </v>
      </c>
      <c r="K25" s="100">
        <f>Z3A!X50</f>
        <v>1.45</v>
      </c>
      <c r="L25" s="101">
        <f>Z3A!Y50</f>
        <v>5.4</v>
      </c>
      <c r="M25" s="102">
        <f>Z3A!AA50</f>
        <v>6.8500000000000005</v>
      </c>
      <c r="N25" s="249">
        <f>Z3A!AB50</f>
        <v>15.95</v>
      </c>
    </row>
    <row r="26" spans="1:14" s="98" customFormat="1" ht="16.8" x14ac:dyDescent="0.45">
      <c r="A26" s="196">
        <v>13</v>
      </c>
      <c r="B26" s="197" t="str">
        <f>Seznam!C42</f>
        <v>Veronika Korczyňska</v>
      </c>
      <c r="C26" s="83">
        <f>Seznam!D42</f>
        <v>2007</v>
      </c>
      <c r="D26" s="99" t="str">
        <f>Seznam!E42</f>
        <v>Blekitna Szczecin</v>
      </c>
      <c r="E26" s="196" t="str">
        <f>Seznam!F42</f>
        <v>POL</v>
      </c>
      <c r="F26" s="111" t="e">
        <f>#REF!</f>
        <v>#REF!</v>
      </c>
      <c r="G26" s="100">
        <f>Z3A!X12</f>
        <v>1.85</v>
      </c>
      <c r="H26" s="101">
        <f>Z3A!Y12</f>
        <v>6</v>
      </c>
      <c r="I26" s="102">
        <f>Z3A!AA12</f>
        <v>7.85</v>
      </c>
      <c r="J26" s="111" t="str">
        <f>Z3A!W38</f>
        <v xml:space="preserve"> </v>
      </c>
      <c r="K26" s="100">
        <f>Z3A!X38</f>
        <v>1.35</v>
      </c>
      <c r="L26" s="101">
        <f>Z3A!Y38</f>
        <v>6.45</v>
      </c>
      <c r="M26" s="102">
        <f>Z3A!AA38</f>
        <v>7.8000000000000007</v>
      </c>
      <c r="N26" s="249">
        <f>Z3A!AB38</f>
        <v>15.65</v>
      </c>
    </row>
    <row r="27" spans="1:14" s="98" customFormat="1" ht="16.8" x14ac:dyDescent="0.45">
      <c r="A27" s="196">
        <v>14</v>
      </c>
      <c r="B27" s="240" t="str">
        <f>Seznam!C47</f>
        <v>Jolana Berchová</v>
      </c>
      <c r="C27" s="90">
        <f>Seznam!D47</f>
        <v>2007</v>
      </c>
      <c r="D27" s="241" t="str">
        <f>Seznam!E47</f>
        <v>SKMG Máj České Budějovice</v>
      </c>
      <c r="E27" s="239" t="str">
        <f>Seznam!F47</f>
        <v>CZE</v>
      </c>
      <c r="F27" s="242" t="e">
        <f>#REF!</f>
        <v>#REF!</v>
      </c>
      <c r="G27" s="243">
        <f>Z3A!X17</f>
        <v>1.85</v>
      </c>
      <c r="H27" s="244">
        <f>Z3A!Y17</f>
        <v>6.5</v>
      </c>
      <c r="I27" s="245">
        <f>Z3A!AA17</f>
        <v>8.35</v>
      </c>
      <c r="J27" s="242" t="str">
        <f>Z3A!W43</f>
        <v xml:space="preserve"> </v>
      </c>
      <c r="K27" s="243">
        <f>Z3A!X43</f>
        <v>1.4</v>
      </c>
      <c r="L27" s="244">
        <f>Z3A!Y43</f>
        <v>5.5</v>
      </c>
      <c r="M27" s="245">
        <f>Z3A!AA43</f>
        <v>6.9</v>
      </c>
      <c r="N27" s="250">
        <f>Z3A!AB43</f>
        <v>15.25</v>
      </c>
    </row>
    <row r="28" spans="1:14" s="98" customFormat="1" ht="16.8" x14ac:dyDescent="0.45">
      <c r="A28" s="196">
        <v>15</v>
      </c>
      <c r="B28" s="240" t="str">
        <f>Seznam!C43</f>
        <v>Alexandra Judickaja</v>
      </c>
      <c r="C28" s="90">
        <f>Seznam!D43</f>
        <v>2007</v>
      </c>
      <c r="D28" s="241" t="str">
        <f>Seznam!E43</f>
        <v>TJ Sokol Žižkov I.</v>
      </c>
      <c r="E28" s="239" t="str">
        <f>Seznam!F43</f>
        <v>CZE</v>
      </c>
      <c r="F28" s="242" t="e">
        <f>#REF!</f>
        <v>#REF!</v>
      </c>
      <c r="G28" s="243">
        <f>Z3A!X13</f>
        <v>1.25</v>
      </c>
      <c r="H28" s="244">
        <f>Z3A!Y13</f>
        <v>6.25</v>
      </c>
      <c r="I28" s="245">
        <f>Z3A!AA13</f>
        <v>7.5</v>
      </c>
      <c r="J28" s="242" t="str">
        <f>Z3A!W39</f>
        <v xml:space="preserve"> </v>
      </c>
      <c r="K28" s="243">
        <f>Z3A!X39</f>
        <v>1.7</v>
      </c>
      <c r="L28" s="244">
        <f>Z3A!Y39</f>
        <v>5.7</v>
      </c>
      <c r="M28" s="245">
        <f>Z3A!AA39</f>
        <v>7.4</v>
      </c>
      <c r="N28" s="250">
        <f>Z3A!AB39</f>
        <v>14.9</v>
      </c>
    </row>
    <row r="29" spans="1:14" s="98" customFormat="1" ht="16.8" x14ac:dyDescent="0.45">
      <c r="A29" s="196">
        <v>16</v>
      </c>
      <c r="B29" s="240" t="str">
        <f>Seznam!C60</f>
        <v>Anna Fusková</v>
      </c>
      <c r="C29" s="90">
        <f>Seznam!D60</f>
        <v>2007</v>
      </c>
      <c r="D29" s="241" t="str">
        <f>Seznam!E60</f>
        <v>SK MG Mantila Brno</v>
      </c>
      <c r="E29" s="239" t="str">
        <f>Seznam!F60</f>
        <v>CZE</v>
      </c>
      <c r="F29" s="242" t="e">
        <f>#REF!</f>
        <v>#REF!</v>
      </c>
      <c r="G29" s="243">
        <f>Z3A!X30</f>
        <v>0.85</v>
      </c>
      <c r="H29" s="244">
        <f>Z3A!Y30</f>
        <v>5.8</v>
      </c>
      <c r="I29" s="245">
        <f>Z3A!AA30</f>
        <v>6.6499999999999995</v>
      </c>
      <c r="J29" s="242" t="str">
        <f>Z3A!W56</f>
        <v xml:space="preserve"> </v>
      </c>
      <c r="K29" s="243">
        <f>Z3A!X56</f>
        <v>1.1499999999999999</v>
      </c>
      <c r="L29" s="244">
        <f>Z3A!Y56</f>
        <v>6.25</v>
      </c>
      <c r="M29" s="245">
        <f>Z3A!AA56</f>
        <v>7.4</v>
      </c>
      <c r="N29" s="250">
        <f>Z3A!AB56</f>
        <v>14.05</v>
      </c>
    </row>
    <row r="30" spans="1:14" s="98" customFormat="1" ht="16.8" x14ac:dyDescent="0.45">
      <c r="A30" s="196">
        <v>17</v>
      </c>
      <c r="B30" s="240" t="str">
        <f>Seznam!C41</f>
        <v xml:space="preserve">Ajša Lochschmidtová </v>
      </c>
      <c r="C30" s="90">
        <f>Seznam!D41</f>
        <v>2007</v>
      </c>
      <c r="D30" s="241" t="str">
        <f>Seznam!E41</f>
        <v>RGC Karlovy Vary</v>
      </c>
      <c r="E30" s="239" t="str">
        <f>Seznam!F41</f>
        <v>CZE</v>
      </c>
      <c r="F30" s="242" t="e">
        <f>#REF!</f>
        <v>#REF!</v>
      </c>
      <c r="G30" s="243">
        <f>Z3A!X11</f>
        <v>0.85</v>
      </c>
      <c r="H30" s="244">
        <f>Z3A!Y11</f>
        <v>5.6</v>
      </c>
      <c r="I30" s="245">
        <f>Z3A!AA11</f>
        <v>6.4499999999999993</v>
      </c>
      <c r="J30" s="242" t="str">
        <f>Z3A!W37</f>
        <v xml:space="preserve"> </v>
      </c>
      <c r="K30" s="243">
        <f>Z3A!X37</f>
        <v>0.95</v>
      </c>
      <c r="L30" s="244">
        <f>Z3A!Y37</f>
        <v>6.1</v>
      </c>
      <c r="M30" s="245">
        <f>Z3A!AA37</f>
        <v>7.05</v>
      </c>
      <c r="N30" s="250">
        <f>Z3A!AB37</f>
        <v>13.5</v>
      </c>
    </row>
    <row r="31" spans="1:14" s="98" customFormat="1" ht="16.8" x14ac:dyDescent="0.45">
      <c r="A31" s="196">
        <v>18</v>
      </c>
      <c r="B31" s="240" t="str">
        <f>Seznam!C45</f>
        <v>Anika Dominová</v>
      </c>
      <c r="C31" s="90">
        <f>Seznam!D45</f>
        <v>2007</v>
      </c>
      <c r="D31" s="241" t="str">
        <f>Seznam!E45</f>
        <v>TJ Slavia Hradec Králové</v>
      </c>
      <c r="E31" s="239" t="str">
        <f>Seznam!F45</f>
        <v>CZE</v>
      </c>
      <c r="F31" s="242" t="e">
        <f>#REF!</f>
        <v>#REF!</v>
      </c>
      <c r="G31" s="243">
        <f>Z3A!X15</f>
        <v>0.65</v>
      </c>
      <c r="H31" s="244">
        <f>Z3A!Y15</f>
        <v>5.85</v>
      </c>
      <c r="I31" s="245">
        <f>Z3A!AA15</f>
        <v>6.5</v>
      </c>
      <c r="J31" s="242" t="str">
        <f>Z3A!W41</f>
        <v xml:space="preserve"> </v>
      </c>
      <c r="K31" s="243">
        <f>Z3A!X41</f>
        <v>1.1000000000000001</v>
      </c>
      <c r="L31" s="244">
        <f>Z3A!Y41</f>
        <v>5.75</v>
      </c>
      <c r="M31" s="245">
        <f>Z3A!AA41</f>
        <v>6.85</v>
      </c>
      <c r="N31" s="250">
        <f>Z3A!AB41</f>
        <v>13.35</v>
      </c>
    </row>
    <row r="32" spans="1:14" s="342" customFormat="1" ht="16.8" x14ac:dyDescent="0.45">
      <c r="A32" s="352">
        <v>19</v>
      </c>
      <c r="B32" s="353" t="str">
        <f>Seznam!C40</f>
        <v>Adéla Gregorová</v>
      </c>
      <c r="C32" s="354">
        <f>Seznam!D40</f>
        <v>2007</v>
      </c>
      <c r="D32" s="355" t="str">
        <f>Seznam!E40</f>
        <v>GSK Tábor</v>
      </c>
      <c r="E32" s="356" t="str">
        <f>Seznam!F40</f>
        <v>CZE</v>
      </c>
      <c r="F32" s="357" t="e">
        <f>#REF!</f>
        <v>#REF!</v>
      </c>
      <c r="G32" s="358">
        <f>Z3A!X10</f>
        <v>0.4</v>
      </c>
      <c r="H32" s="359">
        <f>Z3A!Y10</f>
        <v>5.05</v>
      </c>
      <c r="I32" s="360">
        <f>Z3A!AA10</f>
        <v>5.45</v>
      </c>
      <c r="J32" s="357" t="str">
        <f>Z3A!W36</f>
        <v xml:space="preserve"> </v>
      </c>
      <c r="K32" s="358">
        <f>Z3A!X36</f>
        <v>0.7</v>
      </c>
      <c r="L32" s="359">
        <f>Z3A!Y36</f>
        <v>5.8</v>
      </c>
      <c r="M32" s="360">
        <f>Z3A!AA36</f>
        <v>6.5</v>
      </c>
      <c r="N32" s="361">
        <f>Z3A!AB36</f>
        <v>11.95</v>
      </c>
    </row>
    <row r="33" spans="1:14" s="342" customFormat="1" ht="16.8" x14ac:dyDescent="0.45">
      <c r="A33" s="352">
        <v>20</v>
      </c>
      <c r="B33" s="353" t="str">
        <f>Seznam!C55</f>
        <v>Anna Deimová</v>
      </c>
      <c r="C33" s="354">
        <f>Seznam!D55</f>
        <v>2007</v>
      </c>
      <c r="D33" s="355" t="str">
        <f>Seznam!E55</f>
        <v>GSK Tábor</v>
      </c>
      <c r="E33" s="356" t="str">
        <f>Seznam!F55</f>
        <v>CZE</v>
      </c>
      <c r="F33" s="357"/>
      <c r="G33" s="358">
        <f>Z3A!X25</f>
        <v>0.9</v>
      </c>
      <c r="H33" s="359">
        <f>Z3A!Y25</f>
        <v>5.0999999999999996</v>
      </c>
      <c r="I33" s="360">
        <f>Z3A!AA25</f>
        <v>6</v>
      </c>
      <c r="J33" s="357" t="str">
        <f>Z3A!W51</f>
        <v xml:space="preserve"> </v>
      </c>
      <c r="K33" s="358">
        <f>Z3A!X51</f>
        <v>0.65</v>
      </c>
      <c r="L33" s="359">
        <f>Z3A!Y51</f>
        <v>4.95</v>
      </c>
      <c r="M33" s="360">
        <f>Z3A!AA51</f>
        <v>5.6000000000000005</v>
      </c>
      <c r="N33" s="361">
        <f>Z3A!AB51</f>
        <v>11.600000000000001</v>
      </c>
    </row>
    <row r="34" spans="1:14" s="98" customFormat="1" ht="16.8" x14ac:dyDescent="0.45">
      <c r="A34" s="196">
        <v>20</v>
      </c>
      <c r="B34" s="240" t="str">
        <f>Seznam!C57</f>
        <v>Alexandra Bílková</v>
      </c>
      <c r="C34" s="90">
        <f>Seznam!D57</f>
        <v>2007</v>
      </c>
      <c r="D34" s="241" t="str">
        <f>Seznam!E57</f>
        <v>La Pirouette Jeseník</v>
      </c>
      <c r="E34" s="239" t="str">
        <f>Seznam!F57</f>
        <v>CZE</v>
      </c>
      <c r="F34" s="242"/>
      <c r="G34" s="243">
        <f>Z3A!X27</f>
        <v>0.65</v>
      </c>
      <c r="H34" s="244">
        <f>Z3A!Y27</f>
        <v>4.95</v>
      </c>
      <c r="I34" s="245">
        <f>Z3A!AA27</f>
        <v>5.6000000000000005</v>
      </c>
      <c r="J34" s="242" t="str">
        <f>Z3A!W53</f>
        <v xml:space="preserve"> </v>
      </c>
      <c r="K34" s="243">
        <f>Z3A!X53</f>
        <v>0.6</v>
      </c>
      <c r="L34" s="244">
        <f>Z3A!Y53</f>
        <v>5.4</v>
      </c>
      <c r="M34" s="245">
        <f>Z3A!AA53</f>
        <v>6</v>
      </c>
      <c r="N34" s="250">
        <f>Z3A!AB53</f>
        <v>11.600000000000001</v>
      </c>
    </row>
    <row r="35" spans="1:14" s="342" customFormat="1" ht="17.399999999999999" thickBot="1" x14ac:dyDescent="0.5">
      <c r="A35" s="343">
        <v>22</v>
      </c>
      <c r="B35" s="344" t="str">
        <f>Seznam!C59</f>
        <v>Ella Spálenková</v>
      </c>
      <c r="C35" s="345">
        <f>Seznam!D59</f>
        <v>2007</v>
      </c>
      <c r="D35" s="346" t="str">
        <f>Seznam!E59</f>
        <v>GSK Tábor</v>
      </c>
      <c r="E35" s="343" t="str">
        <f>Seznam!F59</f>
        <v>CZE</v>
      </c>
      <c r="F35" s="347"/>
      <c r="G35" s="348">
        <v>0.7</v>
      </c>
      <c r="H35" s="349">
        <v>5.05</v>
      </c>
      <c r="I35" s="350">
        <v>5.75</v>
      </c>
      <c r="J35" s="347"/>
      <c r="K35" s="348">
        <v>0.5</v>
      </c>
      <c r="L35" s="349">
        <v>4.7</v>
      </c>
      <c r="M35" s="350">
        <v>5.2</v>
      </c>
      <c r="N35" s="351">
        <v>10.95</v>
      </c>
    </row>
    <row r="36" spans="1:14" ht="16.8" thickTop="1" x14ac:dyDescent="0.4">
      <c r="F36" s="73" t="e">
        <f>#REF!</f>
        <v>#REF!</v>
      </c>
    </row>
  </sheetData>
  <sortState ref="A14:Q35">
    <sortCondition descending="1" ref="N14:N35"/>
  </sortState>
  <mergeCells count="8">
    <mergeCell ref="F11:F12"/>
    <mergeCell ref="J11:J12"/>
    <mergeCell ref="F10:I10"/>
    <mergeCell ref="J10:M10"/>
    <mergeCell ref="A1:J1"/>
    <mergeCell ref="A3:J3"/>
    <mergeCell ref="A5:J5"/>
    <mergeCell ref="A7:J7"/>
  </mergeCells>
  <phoneticPr fontId="12" type="noConversion"/>
  <printOptions horizontalCentered="1"/>
  <pageMargins left="0" right="0" top="0.78740157480314965" bottom="0" header="0" footer="0"/>
  <pageSetup paperSize="9" scale="92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showZeros="0" topLeftCell="A8" workbookViewId="0">
      <selection activeCell="A35" sqref="A35"/>
    </sheetView>
  </sheetViews>
  <sheetFormatPr defaultColWidth="9.109375" defaultRowHeight="16.2" x14ac:dyDescent="0.4"/>
  <cols>
    <col min="1" max="1" width="8.5546875" style="73" customWidth="1"/>
    <col min="2" max="2" width="19.6640625" style="73" bestFit="1" customWidth="1"/>
    <col min="3" max="3" width="6.6640625" style="72" customWidth="1"/>
    <col min="4" max="4" width="26.33203125" style="73" bestFit="1" customWidth="1"/>
    <col min="5" max="5" width="5" style="72" customWidth="1"/>
    <col min="6" max="6" width="6.6640625" style="73" hidden="1" customWidth="1"/>
    <col min="7" max="8" width="9.44140625" style="73" bestFit="1" customWidth="1"/>
    <col min="9" max="9" width="8.88671875" style="73" customWidth="1"/>
    <col min="10" max="10" width="6.6640625" style="73" bestFit="1" customWidth="1"/>
    <col min="11" max="11" width="9.44140625" style="73" bestFit="1" customWidth="1"/>
    <col min="12" max="12" width="6.33203125" style="73" customWidth="1"/>
    <col min="13" max="14" width="8.88671875" style="73" bestFit="1" customWidth="1"/>
    <col min="15" max="16384" width="9.109375" style="73"/>
  </cols>
  <sheetData>
    <row r="1" spans="1:15" customFormat="1" ht="25.2" x14ac:dyDescent="0.6">
      <c r="A1" s="305" t="s">
        <v>498</v>
      </c>
      <c r="B1" s="305"/>
      <c r="C1" s="305"/>
      <c r="D1" s="305"/>
      <c r="E1" s="305"/>
      <c r="F1" s="305"/>
      <c r="G1" s="305"/>
      <c r="H1" s="305"/>
      <c r="I1" s="305"/>
      <c r="J1" s="305"/>
    </row>
    <row r="2" spans="1:15" customFormat="1" x14ac:dyDescent="0.4">
      <c r="A2" s="59"/>
      <c r="C2" s="59"/>
      <c r="D2" s="60"/>
      <c r="E2" s="60"/>
      <c r="F2" s="59"/>
      <c r="G2" s="59"/>
      <c r="H2" s="59"/>
      <c r="I2" s="65"/>
    </row>
    <row r="3" spans="1:15" customFormat="1" ht="39.6" x14ac:dyDescent="0.9">
      <c r="A3" s="306" t="str">
        <f>Název</f>
        <v>Milevský pohár</v>
      </c>
      <c r="B3" s="306"/>
      <c r="C3" s="306"/>
      <c r="D3" s="306"/>
      <c r="E3" s="306"/>
      <c r="F3" s="306"/>
      <c r="G3" s="306"/>
      <c r="H3" s="306"/>
      <c r="I3" s="306"/>
      <c r="J3" s="306"/>
    </row>
    <row r="4" spans="1:15" s="63" customFormat="1" ht="13.2" x14ac:dyDescent="0.35">
      <c r="A4" s="61"/>
      <c r="B4" s="62"/>
      <c r="C4" s="62"/>
      <c r="D4" s="62"/>
      <c r="E4" s="62"/>
      <c r="F4" s="62"/>
      <c r="G4" s="62"/>
      <c r="H4" s="62"/>
      <c r="I4" s="105"/>
    </row>
    <row r="5" spans="1:15" customFormat="1" ht="19.8" x14ac:dyDescent="0.5">
      <c r="A5" s="307" t="str">
        <f>Datum</f>
        <v>12.března 2016</v>
      </c>
      <c r="B5" s="307"/>
      <c r="C5" s="307"/>
      <c r="D5" s="307"/>
      <c r="E5" s="307"/>
      <c r="F5" s="307"/>
      <c r="G5" s="307"/>
      <c r="H5" s="307"/>
      <c r="I5" s="307"/>
      <c r="J5" s="307"/>
    </row>
    <row r="6" spans="1:15" s="63" customFormat="1" ht="7.5" customHeight="1" x14ac:dyDescent="0.35">
      <c r="A6" s="61"/>
      <c r="B6" s="62"/>
      <c r="C6" s="62"/>
      <c r="D6" s="62"/>
      <c r="E6" s="62"/>
      <c r="F6" s="62"/>
      <c r="G6" s="62"/>
      <c r="H6" s="62"/>
      <c r="I6" s="105"/>
    </row>
    <row r="7" spans="1:15" customFormat="1" ht="19.8" x14ac:dyDescent="0.5">
      <c r="A7" s="307" t="str">
        <f>Místo</f>
        <v>Milevsko</v>
      </c>
      <c r="B7" s="307"/>
      <c r="C7" s="307"/>
      <c r="D7" s="307"/>
      <c r="E7" s="307"/>
      <c r="F7" s="307"/>
      <c r="G7" s="307"/>
      <c r="H7" s="307"/>
      <c r="I7" s="307"/>
      <c r="J7" s="307"/>
    </row>
    <row r="8" spans="1:15" ht="19.8" x14ac:dyDescent="0.5">
      <c r="A8" s="70"/>
      <c r="B8" s="71"/>
      <c r="D8" s="71"/>
      <c r="F8" s="71"/>
      <c r="G8" s="71"/>
      <c r="H8" s="71"/>
      <c r="I8" s="71"/>
      <c r="J8" s="71"/>
      <c r="K8" s="71"/>
      <c r="L8" s="71"/>
      <c r="M8" s="71"/>
      <c r="N8" s="71"/>
    </row>
    <row r="9" spans="1:15" s="363" customFormat="1" ht="20.399999999999999" thickBot="1" x14ac:dyDescent="0.55000000000000004">
      <c r="A9" s="362" t="str">
        <f>_kat4</f>
        <v>3B kategrie - naděje mladší, ročník 2006</v>
      </c>
      <c r="C9" s="364"/>
      <c r="E9" s="364"/>
    </row>
    <row r="10" spans="1:15" ht="17.399999999999999" thickTop="1" x14ac:dyDescent="0.45">
      <c r="A10" s="74"/>
      <c r="B10" s="75"/>
      <c r="C10" s="76"/>
      <c r="D10" s="77"/>
      <c r="E10" s="78"/>
      <c r="F10" s="310" t="str">
        <f>Kat4S1</f>
        <v>sestava bez náčiní</v>
      </c>
      <c r="G10" s="311"/>
      <c r="H10" s="311"/>
      <c r="I10" s="312"/>
      <c r="J10" s="310" t="str">
        <f>Kat4S2</f>
        <v>sestava s libovolným náčiním</v>
      </c>
      <c r="K10" s="311"/>
      <c r="L10" s="311"/>
      <c r="M10" s="311"/>
      <c r="N10" s="312"/>
      <c r="O10" s="106"/>
    </row>
    <row r="11" spans="1:15" ht="16.8" x14ac:dyDescent="0.45">
      <c r="A11" s="79" t="s">
        <v>499</v>
      </c>
      <c r="B11" s="80" t="s">
        <v>500</v>
      </c>
      <c r="C11" s="81" t="s">
        <v>3</v>
      </c>
      <c r="D11" s="82" t="s">
        <v>4</v>
      </c>
      <c r="E11" s="79" t="s">
        <v>5</v>
      </c>
      <c r="F11" s="308" t="s">
        <v>504</v>
      </c>
      <c r="G11" s="66" t="s">
        <v>501</v>
      </c>
      <c r="H11" s="83" t="s">
        <v>502</v>
      </c>
      <c r="I11" s="84" t="s">
        <v>503</v>
      </c>
      <c r="J11" s="66" t="s">
        <v>501</v>
      </c>
      <c r="K11" s="83" t="s">
        <v>502</v>
      </c>
      <c r="L11" s="83" t="s">
        <v>482</v>
      </c>
      <c r="M11" s="84" t="s">
        <v>503</v>
      </c>
      <c r="N11" s="107" t="s">
        <v>505</v>
      </c>
    </row>
    <row r="12" spans="1:15" ht="15.75" customHeight="1" thickBot="1" x14ac:dyDescent="0.45">
      <c r="A12" s="85"/>
      <c r="B12" s="86"/>
      <c r="C12" s="87"/>
      <c r="D12" s="88"/>
      <c r="E12" s="89"/>
      <c r="F12" s="309"/>
      <c r="G12" s="67" t="s">
        <v>477</v>
      </c>
      <c r="H12" s="90" t="s">
        <v>470</v>
      </c>
      <c r="I12" s="91"/>
      <c r="J12" s="67" t="s">
        <v>477</v>
      </c>
      <c r="K12" s="90" t="s">
        <v>470</v>
      </c>
      <c r="L12" s="90"/>
      <c r="M12" s="91"/>
      <c r="N12" s="108"/>
    </row>
    <row r="13" spans="1:15" ht="16.5" hidden="1" customHeight="1" x14ac:dyDescent="0.45">
      <c r="A13" s="78">
        <v>1</v>
      </c>
      <c r="B13" s="92"/>
      <c r="C13" s="93"/>
      <c r="D13" s="94"/>
      <c r="E13" s="95" t="s">
        <v>18</v>
      </c>
      <c r="F13" s="109"/>
      <c r="G13" s="96">
        <v>0</v>
      </c>
      <c r="H13" s="96" t="e">
        <v>#NUM!</v>
      </c>
      <c r="I13" s="97" t="e">
        <v>#NUM!</v>
      </c>
      <c r="J13" s="96">
        <v>0</v>
      </c>
      <c r="K13" s="96" t="e">
        <v>#NUM!</v>
      </c>
      <c r="L13" s="96">
        <v>0</v>
      </c>
      <c r="M13" s="97" t="e">
        <v>#NUM!</v>
      </c>
      <c r="N13" s="110" t="e">
        <v>#NUM!</v>
      </c>
    </row>
    <row r="14" spans="1:15" s="98" customFormat="1" ht="17.399999999999999" thickTop="1" x14ac:dyDescent="0.45">
      <c r="A14" s="262">
        <v>1</v>
      </c>
      <c r="B14" s="263" t="s">
        <v>251</v>
      </c>
      <c r="C14" s="264">
        <v>2006</v>
      </c>
      <c r="D14" s="265" t="s">
        <v>30</v>
      </c>
      <c r="E14" s="262" t="s">
        <v>13</v>
      </c>
      <c r="F14" s="266" t="e">
        <v>#REF!</v>
      </c>
      <c r="G14" s="267">
        <v>3.35</v>
      </c>
      <c r="H14" s="68">
        <v>7.05</v>
      </c>
      <c r="I14" s="268">
        <v>10.4</v>
      </c>
      <c r="J14" s="267">
        <v>4.7</v>
      </c>
      <c r="K14" s="68">
        <v>8</v>
      </c>
      <c r="L14" s="267">
        <v>0</v>
      </c>
      <c r="M14" s="268">
        <v>12.7</v>
      </c>
      <c r="N14" s="269">
        <v>23.1</v>
      </c>
    </row>
    <row r="15" spans="1:15" s="98" customFormat="1" ht="16.8" x14ac:dyDescent="0.45">
      <c r="A15" s="270">
        <v>2</v>
      </c>
      <c r="B15" s="271" t="s">
        <v>212</v>
      </c>
      <c r="C15" s="272">
        <v>2006</v>
      </c>
      <c r="D15" s="273" t="s">
        <v>133</v>
      </c>
      <c r="E15" s="270" t="s">
        <v>18</v>
      </c>
      <c r="F15" s="274" t="e">
        <v>#REF!</v>
      </c>
      <c r="G15" s="275">
        <v>3.55</v>
      </c>
      <c r="H15" s="225">
        <v>7.8</v>
      </c>
      <c r="I15" s="276">
        <v>11.35</v>
      </c>
      <c r="J15" s="275">
        <v>3</v>
      </c>
      <c r="K15" s="225">
        <v>7</v>
      </c>
      <c r="L15" s="275">
        <v>0</v>
      </c>
      <c r="M15" s="276">
        <v>10</v>
      </c>
      <c r="N15" s="277">
        <v>21.35</v>
      </c>
    </row>
    <row r="16" spans="1:15" s="98" customFormat="1" ht="16.8" x14ac:dyDescent="0.45">
      <c r="A16" s="270">
        <v>3</v>
      </c>
      <c r="B16" s="271" t="s">
        <v>239</v>
      </c>
      <c r="C16" s="272">
        <v>2006</v>
      </c>
      <c r="D16" s="273" t="s">
        <v>168</v>
      </c>
      <c r="E16" s="270" t="s">
        <v>18</v>
      </c>
      <c r="F16" s="274"/>
      <c r="G16" s="275">
        <v>2.7</v>
      </c>
      <c r="H16" s="225">
        <v>7.15</v>
      </c>
      <c r="I16" s="276">
        <v>9.8500000000000014</v>
      </c>
      <c r="J16" s="275">
        <v>3.35</v>
      </c>
      <c r="K16" s="225">
        <v>7.1</v>
      </c>
      <c r="L16" s="275">
        <v>0</v>
      </c>
      <c r="M16" s="276">
        <v>10.45</v>
      </c>
      <c r="N16" s="277">
        <v>20.3</v>
      </c>
    </row>
    <row r="17" spans="1:14" s="98" customFormat="1" ht="16.8" x14ac:dyDescent="0.45">
      <c r="A17" s="270">
        <v>4</v>
      </c>
      <c r="B17" s="271" t="s">
        <v>204</v>
      </c>
      <c r="C17" s="272">
        <v>2006</v>
      </c>
      <c r="D17" s="273" t="s">
        <v>17</v>
      </c>
      <c r="E17" s="270" t="s">
        <v>18</v>
      </c>
      <c r="F17" s="274" t="e">
        <v>#REF!</v>
      </c>
      <c r="G17" s="275">
        <v>2.85</v>
      </c>
      <c r="H17" s="225">
        <v>7.5</v>
      </c>
      <c r="I17" s="276">
        <v>10.35</v>
      </c>
      <c r="J17" s="275">
        <v>2.6</v>
      </c>
      <c r="K17" s="225">
        <v>6.9</v>
      </c>
      <c r="L17" s="275">
        <v>0</v>
      </c>
      <c r="M17" s="276">
        <v>9.5</v>
      </c>
      <c r="N17" s="277">
        <v>19.850000000000001</v>
      </c>
    </row>
    <row r="18" spans="1:14" s="98" customFormat="1" ht="16.8" x14ac:dyDescent="0.45">
      <c r="A18" s="270">
        <v>5</v>
      </c>
      <c r="B18" s="271" t="s">
        <v>222</v>
      </c>
      <c r="C18" s="272">
        <v>2006</v>
      </c>
      <c r="D18" s="273" t="s">
        <v>223</v>
      </c>
      <c r="E18" s="270" t="s">
        <v>18</v>
      </c>
      <c r="F18" s="274" t="e">
        <v>#REF!</v>
      </c>
      <c r="G18" s="275">
        <v>2</v>
      </c>
      <c r="H18" s="225">
        <v>7.05</v>
      </c>
      <c r="I18" s="276">
        <v>9.0500000000000007</v>
      </c>
      <c r="J18" s="275">
        <v>2.8</v>
      </c>
      <c r="K18" s="225">
        <v>7.75</v>
      </c>
      <c r="L18" s="275">
        <v>0</v>
      </c>
      <c r="M18" s="276">
        <v>10.55</v>
      </c>
      <c r="N18" s="277">
        <v>19.600000000000001</v>
      </c>
    </row>
    <row r="19" spans="1:14" s="98" customFormat="1" ht="16.8" x14ac:dyDescent="0.45">
      <c r="A19" s="270">
        <v>6</v>
      </c>
      <c r="B19" s="271" t="s">
        <v>242</v>
      </c>
      <c r="C19" s="272">
        <v>2006</v>
      </c>
      <c r="D19" s="273" t="s">
        <v>179</v>
      </c>
      <c r="E19" s="270" t="s">
        <v>62</v>
      </c>
      <c r="F19" s="274"/>
      <c r="G19" s="275">
        <v>2.7</v>
      </c>
      <c r="H19" s="225">
        <v>7.25</v>
      </c>
      <c r="I19" s="276">
        <v>9.9499999999999993</v>
      </c>
      <c r="J19" s="275">
        <v>2.65</v>
      </c>
      <c r="K19" s="225">
        <v>6.35</v>
      </c>
      <c r="L19" s="275">
        <v>0</v>
      </c>
      <c r="M19" s="276">
        <v>9</v>
      </c>
      <c r="N19" s="277">
        <v>18.95</v>
      </c>
    </row>
    <row r="20" spans="1:14" s="98" customFormat="1" ht="16.8" x14ac:dyDescent="0.45">
      <c r="A20" s="196">
        <v>7</v>
      </c>
      <c r="B20" s="197" t="s">
        <v>215</v>
      </c>
      <c r="C20" s="83">
        <v>2006</v>
      </c>
      <c r="D20" s="99" t="s">
        <v>164</v>
      </c>
      <c r="E20" s="196" t="s">
        <v>18</v>
      </c>
      <c r="F20" s="111" t="e">
        <v>#REF!</v>
      </c>
      <c r="G20" s="100">
        <v>2.35</v>
      </c>
      <c r="H20" s="101">
        <v>7.15</v>
      </c>
      <c r="I20" s="102">
        <v>9.5</v>
      </c>
      <c r="J20" s="100">
        <v>2.6</v>
      </c>
      <c r="K20" s="101">
        <v>6.75</v>
      </c>
      <c r="L20" s="100">
        <v>0</v>
      </c>
      <c r="M20" s="102">
        <v>9.35</v>
      </c>
      <c r="N20" s="249">
        <v>18.850000000000001</v>
      </c>
    </row>
    <row r="21" spans="1:14" s="98" customFormat="1" ht="16.8" x14ac:dyDescent="0.45">
      <c r="A21" s="196">
        <v>8</v>
      </c>
      <c r="B21" s="197" t="s">
        <v>225</v>
      </c>
      <c r="C21" s="83">
        <v>2006</v>
      </c>
      <c r="D21" s="99" t="s">
        <v>17</v>
      </c>
      <c r="E21" s="196" t="s">
        <v>18</v>
      </c>
      <c r="F21" s="111" t="e">
        <v>#REF!</v>
      </c>
      <c r="G21" s="100">
        <v>2.2999999999999998</v>
      </c>
      <c r="H21" s="101">
        <v>7.6</v>
      </c>
      <c r="I21" s="102">
        <v>9.8999999999999986</v>
      </c>
      <c r="J21" s="100">
        <v>2.4</v>
      </c>
      <c r="K21" s="101">
        <v>6.3</v>
      </c>
      <c r="L21" s="100">
        <v>0</v>
      </c>
      <c r="M21" s="102">
        <v>8.6999999999999993</v>
      </c>
      <c r="N21" s="249">
        <v>18.599999999999998</v>
      </c>
    </row>
    <row r="22" spans="1:14" s="98" customFormat="1" ht="16.8" x14ac:dyDescent="0.45">
      <c r="A22" s="196">
        <v>9</v>
      </c>
      <c r="B22" s="197" t="s">
        <v>236</v>
      </c>
      <c r="C22" s="83">
        <v>2006</v>
      </c>
      <c r="D22" s="99" t="s">
        <v>100</v>
      </c>
      <c r="E22" s="196" t="s">
        <v>18</v>
      </c>
      <c r="F22" s="111"/>
      <c r="G22" s="100">
        <v>1.85</v>
      </c>
      <c r="H22" s="101">
        <v>7.05</v>
      </c>
      <c r="I22" s="102">
        <v>8.9</v>
      </c>
      <c r="J22" s="100">
        <v>1.95</v>
      </c>
      <c r="K22" s="101">
        <v>6.8</v>
      </c>
      <c r="L22" s="100">
        <v>0</v>
      </c>
      <c r="M22" s="102">
        <v>8.75</v>
      </c>
      <c r="N22" s="249">
        <v>17.649999999999999</v>
      </c>
    </row>
    <row r="23" spans="1:14" s="98" customFormat="1" ht="16.8" x14ac:dyDescent="0.45">
      <c r="A23" s="196">
        <v>10</v>
      </c>
      <c r="B23" s="197" t="s">
        <v>234</v>
      </c>
      <c r="C23" s="83">
        <v>2006</v>
      </c>
      <c r="D23" s="99" t="s">
        <v>151</v>
      </c>
      <c r="E23" s="196" t="s">
        <v>18</v>
      </c>
      <c r="F23" s="111"/>
      <c r="G23" s="100">
        <v>1.75</v>
      </c>
      <c r="H23" s="101">
        <v>7</v>
      </c>
      <c r="I23" s="102">
        <v>8.75</v>
      </c>
      <c r="J23" s="100">
        <v>2.15</v>
      </c>
      <c r="K23" s="101">
        <v>6.45</v>
      </c>
      <c r="L23" s="100">
        <v>0</v>
      </c>
      <c r="M23" s="102">
        <v>8.6</v>
      </c>
      <c r="N23" s="249">
        <v>17.350000000000001</v>
      </c>
    </row>
    <row r="24" spans="1:14" s="98" customFormat="1" ht="16.8" x14ac:dyDescent="0.45">
      <c r="A24" s="196">
        <v>11</v>
      </c>
      <c r="B24" s="197" t="s">
        <v>206</v>
      </c>
      <c r="C24" s="83">
        <v>2006</v>
      </c>
      <c r="D24" s="99" t="s">
        <v>151</v>
      </c>
      <c r="E24" s="196" t="s">
        <v>18</v>
      </c>
      <c r="F24" s="111" t="e">
        <v>#REF!</v>
      </c>
      <c r="G24" s="100">
        <v>2.25</v>
      </c>
      <c r="H24" s="101">
        <v>7.4</v>
      </c>
      <c r="I24" s="102">
        <v>9.65</v>
      </c>
      <c r="J24" s="100">
        <v>1.55</v>
      </c>
      <c r="K24" s="101">
        <v>6.1</v>
      </c>
      <c r="L24" s="100">
        <v>0</v>
      </c>
      <c r="M24" s="102">
        <v>7.6499999999999995</v>
      </c>
      <c r="N24" s="249">
        <v>17.3</v>
      </c>
    </row>
    <row r="25" spans="1:14" s="98" customFormat="1" ht="16.8" x14ac:dyDescent="0.45">
      <c r="A25" s="196">
        <v>12</v>
      </c>
      <c r="B25" s="197" t="s">
        <v>220</v>
      </c>
      <c r="C25" s="83">
        <v>2006</v>
      </c>
      <c r="D25" s="99" t="s">
        <v>195</v>
      </c>
      <c r="E25" s="196" t="s">
        <v>18</v>
      </c>
      <c r="F25" s="111" t="e">
        <v>#REF!</v>
      </c>
      <c r="G25" s="100">
        <v>2.0499999999999998</v>
      </c>
      <c r="H25" s="101">
        <v>7.15</v>
      </c>
      <c r="I25" s="102">
        <v>9.1999999999999993</v>
      </c>
      <c r="J25" s="100">
        <v>1.55</v>
      </c>
      <c r="K25" s="101">
        <v>6.5</v>
      </c>
      <c r="L25" s="100">
        <v>0</v>
      </c>
      <c r="M25" s="102">
        <v>8.0500000000000007</v>
      </c>
      <c r="N25" s="249">
        <v>17.25</v>
      </c>
    </row>
    <row r="26" spans="1:14" s="98" customFormat="1" ht="16.8" x14ac:dyDescent="0.45">
      <c r="A26" s="196">
        <v>13</v>
      </c>
      <c r="B26" s="240" t="s">
        <v>197</v>
      </c>
      <c r="C26" s="90">
        <v>2006</v>
      </c>
      <c r="D26" s="241" t="s">
        <v>198</v>
      </c>
      <c r="E26" s="239" t="s">
        <v>13</v>
      </c>
      <c r="F26" s="242" t="e">
        <v>#REF!</v>
      </c>
      <c r="G26" s="243">
        <v>2.75</v>
      </c>
      <c r="H26" s="244">
        <v>6.65</v>
      </c>
      <c r="I26" s="245">
        <v>9.4</v>
      </c>
      <c r="J26" s="243">
        <v>1.9</v>
      </c>
      <c r="K26" s="244">
        <v>5.4</v>
      </c>
      <c r="L26" s="243">
        <v>0</v>
      </c>
      <c r="M26" s="245">
        <v>7.3000000000000007</v>
      </c>
      <c r="N26" s="250">
        <v>16.700000000000003</v>
      </c>
    </row>
    <row r="27" spans="1:14" s="98" customFormat="1" ht="16.8" x14ac:dyDescent="0.45">
      <c r="A27" s="196">
        <v>13</v>
      </c>
      <c r="B27" s="240" t="s">
        <v>201</v>
      </c>
      <c r="C27" s="90">
        <v>2006</v>
      </c>
      <c r="D27" s="241" t="s">
        <v>114</v>
      </c>
      <c r="E27" s="239" t="s">
        <v>18</v>
      </c>
      <c r="F27" s="242" t="e">
        <v>#REF!</v>
      </c>
      <c r="G27" s="243">
        <v>1.75</v>
      </c>
      <c r="H27" s="244">
        <v>6.55</v>
      </c>
      <c r="I27" s="245">
        <v>8.3000000000000007</v>
      </c>
      <c r="J27" s="243">
        <v>1.85</v>
      </c>
      <c r="K27" s="244">
        <v>6.55</v>
      </c>
      <c r="L27" s="243">
        <v>0</v>
      </c>
      <c r="M27" s="245">
        <v>8.4</v>
      </c>
      <c r="N27" s="250">
        <v>16.700000000000003</v>
      </c>
    </row>
    <row r="28" spans="1:14" s="98" customFormat="1" ht="16.8" x14ac:dyDescent="0.45">
      <c r="A28" s="196">
        <v>15</v>
      </c>
      <c r="B28" s="240" t="s">
        <v>217</v>
      </c>
      <c r="C28" s="90">
        <v>2006</v>
      </c>
      <c r="D28" s="241" t="s">
        <v>107</v>
      </c>
      <c r="E28" s="239" t="s">
        <v>13</v>
      </c>
      <c r="F28" s="242" t="e">
        <v>#REF!</v>
      </c>
      <c r="G28" s="243">
        <v>1.95</v>
      </c>
      <c r="H28" s="244">
        <v>6.2</v>
      </c>
      <c r="I28" s="245">
        <v>8.15</v>
      </c>
      <c r="J28" s="243">
        <v>1.95</v>
      </c>
      <c r="K28" s="244">
        <v>6.45</v>
      </c>
      <c r="L28" s="243">
        <v>0</v>
      </c>
      <c r="M28" s="245">
        <v>8.4</v>
      </c>
      <c r="N28" s="250">
        <v>16.55</v>
      </c>
    </row>
    <row r="29" spans="1:14" s="98" customFormat="1" ht="16.8" x14ac:dyDescent="0.45">
      <c r="A29" s="196">
        <v>16</v>
      </c>
      <c r="B29" s="240" t="s">
        <v>228</v>
      </c>
      <c r="C29" s="90">
        <v>2006</v>
      </c>
      <c r="D29" s="241" t="s">
        <v>30</v>
      </c>
      <c r="E29" s="239" t="s">
        <v>13</v>
      </c>
      <c r="F29" s="242"/>
      <c r="G29" s="243">
        <v>2.0499999999999998</v>
      </c>
      <c r="H29" s="244">
        <v>7</v>
      </c>
      <c r="I29" s="245">
        <v>9.0500000000000007</v>
      </c>
      <c r="J29" s="243">
        <v>1.7</v>
      </c>
      <c r="K29" s="244">
        <v>5.65</v>
      </c>
      <c r="L29" s="243">
        <v>0</v>
      </c>
      <c r="M29" s="245">
        <v>7.3500000000000005</v>
      </c>
      <c r="N29" s="250">
        <v>16.400000000000002</v>
      </c>
    </row>
    <row r="30" spans="1:14" s="98" customFormat="1" ht="16.8" x14ac:dyDescent="0.45">
      <c r="A30" s="196">
        <v>17</v>
      </c>
      <c r="B30" s="240" t="s">
        <v>245</v>
      </c>
      <c r="C30" s="90">
        <v>2006</v>
      </c>
      <c r="D30" s="241" t="s">
        <v>195</v>
      </c>
      <c r="E30" s="239" t="s">
        <v>18</v>
      </c>
      <c r="F30" s="242"/>
      <c r="G30" s="243">
        <v>1.55</v>
      </c>
      <c r="H30" s="244">
        <v>6.5</v>
      </c>
      <c r="I30" s="245">
        <v>8.0500000000000007</v>
      </c>
      <c r="J30" s="243">
        <v>1.25</v>
      </c>
      <c r="K30" s="244">
        <v>5.95</v>
      </c>
      <c r="L30" s="243">
        <v>0</v>
      </c>
      <c r="M30" s="245">
        <v>7.2</v>
      </c>
      <c r="N30" s="250">
        <v>15.25</v>
      </c>
    </row>
    <row r="31" spans="1:14" s="98" customFormat="1" ht="16.8" x14ac:dyDescent="0.45">
      <c r="A31" s="196">
        <v>18</v>
      </c>
      <c r="B31" s="240" t="s">
        <v>209</v>
      </c>
      <c r="C31" s="90">
        <v>2006</v>
      </c>
      <c r="D31" s="241" t="s">
        <v>179</v>
      </c>
      <c r="E31" s="239" t="s">
        <v>62</v>
      </c>
      <c r="F31" s="242" t="e">
        <v>#REF!</v>
      </c>
      <c r="G31" s="243">
        <v>2.2000000000000002</v>
      </c>
      <c r="H31" s="244">
        <v>6.2</v>
      </c>
      <c r="I31" s="245">
        <v>8.4</v>
      </c>
      <c r="J31" s="243">
        <v>1.45</v>
      </c>
      <c r="K31" s="244">
        <v>5.9</v>
      </c>
      <c r="L31" s="243">
        <v>0.6</v>
      </c>
      <c r="M31" s="245">
        <v>6.7500000000000009</v>
      </c>
      <c r="N31" s="250">
        <v>15.150000000000002</v>
      </c>
    </row>
    <row r="32" spans="1:14" s="98" customFormat="1" ht="16.8" x14ac:dyDescent="0.45">
      <c r="A32" s="196">
        <v>19</v>
      </c>
      <c r="B32" s="240" t="s">
        <v>248</v>
      </c>
      <c r="C32" s="90">
        <v>2006</v>
      </c>
      <c r="D32" s="241" t="s">
        <v>231</v>
      </c>
      <c r="E32" s="239" t="s">
        <v>13</v>
      </c>
      <c r="F32" s="242"/>
      <c r="G32" s="243">
        <v>1.35</v>
      </c>
      <c r="H32" s="244">
        <v>5.95</v>
      </c>
      <c r="I32" s="245">
        <v>7.3000000000000007</v>
      </c>
      <c r="J32" s="243">
        <v>1.75</v>
      </c>
      <c r="K32" s="244">
        <v>6.05</v>
      </c>
      <c r="L32" s="243">
        <v>0</v>
      </c>
      <c r="M32" s="245">
        <v>7.8</v>
      </c>
      <c r="N32" s="250">
        <v>15.100000000000001</v>
      </c>
    </row>
    <row r="33" spans="1:14" s="98" customFormat="1" ht="16.8" x14ac:dyDescent="0.45">
      <c r="A33" s="196">
        <v>20</v>
      </c>
      <c r="B33" s="240" t="s">
        <v>230</v>
      </c>
      <c r="C33" s="90">
        <v>2006</v>
      </c>
      <c r="D33" s="241" t="s">
        <v>231</v>
      </c>
      <c r="E33" s="239" t="s">
        <v>13</v>
      </c>
      <c r="F33" s="242"/>
      <c r="G33" s="243">
        <v>1</v>
      </c>
      <c r="H33" s="244">
        <v>5.95</v>
      </c>
      <c r="I33" s="245">
        <v>6.95</v>
      </c>
      <c r="J33" s="243">
        <v>1.45</v>
      </c>
      <c r="K33" s="244">
        <v>6.1</v>
      </c>
      <c r="L33" s="243">
        <v>0</v>
      </c>
      <c r="M33" s="245">
        <v>7.55</v>
      </c>
      <c r="N33" s="250">
        <v>14.5</v>
      </c>
    </row>
    <row r="34" spans="1:14" s="342" customFormat="1" ht="17.399999999999999" thickBot="1" x14ac:dyDescent="0.5">
      <c r="A34" s="343">
        <v>21</v>
      </c>
      <c r="B34" s="344" t="s">
        <v>219</v>
      </c>
      <c r="C34" s="345">
        <v>2006</v>
      </c>
      <c r="D34" s="346" t="s">
        <v>136</v>
      </c>
      <c r="E34" s="343" t="s">
        <v>18</v>
      </c>
      <c r="F34" s="347" t="e">
        <v>#REF!</v>
      </c>
      <c r="G34" s="348">
        <v>1.1499999999999999</v>
      </c>
      <c r="H34" s="349">
        <v>5.7</v>
      </c>
      <c r="I34" s="350">
        <v>6.85</v>
      </c>
      <c r="J34" s="348">
        <v>1.1499999999999999</v>
      </c>
      <c r="K34" s="349">
        <v>5.75</v>
      </c>
      <c r="L34" s="348">
        <v>0</v>
      </c>
      <c r="M34" s="350">
        <v>6.9</v>
      </c>
      <c r="N34" s="351">
        <v>13.75</v>
      </c>
    </row>
    <row r="35" spans="1:14" ht="16.8" thickTop="1" x14ac:dyDescent="0.4">
      <c r="F35" s="73" t="e">
        <f>#REF!</f>
        <v>#REF!</v>
      </c>
    </row>
  </sheetData>
  <sortState ref="B14:Q34">
    <sortCondition descending="1" ref="N14:N34"/>
  </sortState>
  <mergeCells count="7">
    <mergeCell ref="A1:J1"/>
    <mergeCell ref="A3:J3"/>
    <mergeCell ref="A5:J5"/>
    <mergeCell ref="A7:J7"/>
    <mergeCell ref="F11:F12"/>
    <mergeCell ref="F10:I10"/>
    <mergeCell ref="J10:N10"/>
  </mergeCells>
  <phoneticPr fontId="12" type="noConversion"/>
  <printOptions horizontalCentered="1"/>
  <pageMargins left="0" right="0" top="0.78740157480314965" bottom="0" header="0" footer="0"/>
  <pageSetup paperSize="9" scale="91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showZeros="0" tabSelected="1" topLeftCell="A7" workbookViewId="0">
      <selection activeCell="D31" sqref="D31"/>
    </sheetView>
  </sheetViews>
  <sheetFormatPr defaultColWidth="9.109375" defaultRowHeight="16.2" x14ac:dyDescent="0.4"/>
  <cols>
    <col min="1" max="1" width="7.21875" style="73" customWidth="1"/>
    <col min="2" max="2" width="18.5546875" style="73" bestFit="1" customWidth="1"/>
    <col min="3" max="3" width="6.6640625" style="72" customWidth="1"/>
    <col min="4" max="4" width="22.44140625" style="73" bestFit="1" customWidth="1"/>
    <col min="5" max="5" width="5" style="72" bestFit="1" customWidth="1"/>
    <col min="6" max="6" width="6.6640625" style="73" hidden="1" customWidth="1"/>
    <col min="7" max="8" width="9.44140625" style="73" bestFit="1" customWidth="1"/>
    <col min="9" max="9" width="8.88671875" style="73" bestFit="1" customWidth="1"/>
    <col min="10" max="10" width="6.6640625" style="73" bestFit="1" customWidth="1"/>
    <col min="11" max="11" width="9.44140625" style="73" bestFit="1" customWidth="1"/>
    <col min="12" max="13" width="8.88671875" style="73" bestFit="1" customWidth="1"/>
    <col min="14" max="16384" width="9.109375" style="73"/>
  </cols>
  <sheetData>
    <row r="1" spans="1:13" customFormat="1" ht="25.2" x14ac:dyDescent="0.6">
      <c r="A1" s="305" t="s">
        <v>498</v>
      </c>
      <c r="B1" s="305"/>
      <c r="C1" s="305"/>
      <c r="D1" s="305"/>
      <c r="E1" s="305"/>
      <c r="F1" s="305"/>
      <c r="G1" s="305"/>
      <c r="H1" s="305"/>
      <c r="I1" s="305"/>
      <c r="J1" s="305"/>
    </row>
    <row r="2" spans="1:13" customFormat="1" x14ac:dyDescent="0.4">
      <c r="A2" s="59"/>
      <c r="C2" s="59"/>
      <c r="D2" s="60"/>
      <c r="E2" s="60"/>
      <c r="F2" s="59"/>
      <c r="G2" s="59"/>
      <c r="H2" s="59"/>
      <c r="I2" s="65"/>
    </row>
    <row r="3" spans="1:13" customFormat="1" ht="39.6" x14ac:dyDescent="0.9">
      <c r="A3" s="306" t="str">
        <f>Název</f>
        <v>Milevský pohár</v>
      </c>
      <c r="B3" s="306"/>
      <c r="C3" s="306"/>
      <c r="D3" s="306"/>
      <c r="E3" s="306"/>
      <c r="F3" s="306"/>
      <c r="G3" s="306"/>
      <c r="H3" s="306"/>
      <c r="I3" s="306"/>
      <c r="J3" s="306"/>
    </row>
    <row r="4" spans="1:13" s="63" customFormat="1" ht="13.2" x14ac:dyDescent="0.35">
      <c r="A4" s="61"/>
      <c r="B4" s="62"/>
      <c r="C4" s="62"/>
      <c r="D4" s="62"/>
      <c r="E4" s="62"/>
      <c r="F4" s="62"/>
      <c r="G4" s="62"/>
      <c r="H4" s="62"/>
      <c r="I4" s="105"/>
    </row>
    <row r="5" spans="1:13" customFormat="1" ht="19.8" x14ac:dyDescent="0.5">
      <c r="A5" s="307" t="str">
        <f>Datum</f>
        <v>12.března 2016</v>
      </c>
      <c r="B5" s="307"/>
      <c r="C5" s="307"/>
      <c r="D5" s="307"/>
      <c r="E5" s="307"/>
      <c r="F5" s="307"/>
      <c r="G5" s="307"/>
      <c r="H5" s="307"/>
      <c r="I5" s="307"/>
      <c r="J5" s="307"/>
    </row>
    <row r="6" spans="1:13" s="63" customFormat="1" ht="7.5" customHeight="1" x14ac:dyDescent="0.35">
      <c r="A6" s="61"/>
      <c r="B6" s="62"/>
      <c r="C6" s="62"/>
      <c r="D6" s="62"/>
      <c r="E6" s="62"/>
      <c r="F6" s="62"/>
      <c r="G6" s="62"/>
      <c r="H6" s="62"/>
      <c r="I6" s="105"/>
    </row>
    <row r="7" spans="1:13" customFormat="1" ht="19.8" x14ac:dyDescent="0.5">
      <c r="A7" s="307" t="str">
        <f>Místo</f>
        <v>Milevsko</v>
      </c>
      <c r="B7" s="307"/>
      <c r="C7" s="307"/>
      <c r="D7" s="307"/>
      <c r="E7" s="307"/>
      <c r="F7" s="307"/>
      <c r="G7" s="307"/>
      <c r="H7" s="307"/>
      <c r="I7" s="307"/>
      <c r="J7" s="307"/>
    </row>
    <row r="8" spans="1:13" ht="19.8" x14ac:dyDescent="0.5">
      <c r="A8" s="70"/>
      <c r="B8" s="71"/>
      <c r="D8" s="71"/>
      <c r="F8" s="71"/>
      <c r="G8" s="71"/>
      <c r="H8" s="71"/>
      <c r="I8" s="71"/>
      <c r="J8" s="71"/>
      <c r="K8" s="71"/>
      <c r="L8" s="71"/>
      <c r="M8" s="71"/>
    </row>
    <row r="9" spans="1:13" x14ac:dyDescent="0.4">
      <c r="F9" s="73" t="e">
        <f>#REF!</f>
        <v>#REF!</v>
      </c>
    </row>
    <row r="10" spans="1:13" s="363" customFormat="1" ht="20.399999999999999" thickBot="1" x14ac:dyDescent="0.55000000000000004">
      <c r="A10" s="362" t="str">
        <f>_kat8</f>
        <v>7. kategorie - kadetky mladší, ročník 2004 a 2005</v>
      </c>
      <c r="C10" s="364"/>
      <c r="E10" s="364"/>
    </row>
    <row r="11" spans="1:13" ht="17.399999999999999" thickTop="1" x14ac:dyDescent="0.45">
      <c r="A11" s="74"/>
      <c r="B11" s="75"/>
      <c r="C11" s="76"/>
      <c r="D11" s="77"/>
      <c r="E11" s="246"/>
      <c r="F11" s="311" t="str">
        <f>Kat8S1</f>
        <v>sestava bez náčiní</v>
      </c>
      <c r="G11" s="311"/>
      <c r="H11" s="311"/>
      <c r="I11" s="312"/>
      <c r="J11" s="310" t="str">
        <f>Kat8S2</f>
        <v>sestava s libovolným náčiním</v>
      </c>
      <c r="K11" s="311"/>
      <c r="L11" s="311"/>
      <c r="M11" s="312"/>
    </row>
    <row r="12" spans="1:13" ht="16.8" x14ac:dyDescent="0.45">
      <c r="A12" s="79" t="s">
        <v>499</v>
      </c>
      <c r="B12" s="80" t="s">
        <v>500</v>
      </c>
      <c r="C12" s="81" t="s">
        <v>3</v>
      </c>
      <c r="D12" s="82" t="s">
        <v>4</v>
      </c>
      <c r="E12" s="247" t="s">
        <v>5</v>
      </c>
      <c r="F12" s="313" t="s">
        <v>504</v>
      </c>
      <c r="G12" s="66" t="s">
        <v>501</v>
      </c>
      <c r="H12" s="83" t="s">
        <v>502</v>
      </c>
      <c r="I12" s="84" t="s">
        <v>503</v>
      </c>
      <c r="J12" s="66" t="s">
        <v>501</v>
      </c>
      <c r="K12" s="83" t="s">
        <v>502</v>
      </c>
      <c r="L12" s="84" t="s">
        <v>503</v>
      </c>
      <c r="M12" s="107" t="s">
        <v>505</v>
      </c>
    </row>
    <row r="13" spans="1:13" ht="15.75" customHeight="1" thickBot="1" x14ac:dyDescent="0.45">
      <c r="A13" s="85"/>
      <c r="B13" s="86"/>
      <c r="C13" s="87"/>
      <c r="D13" s="88"/>
      <c r="E13" s="248"/>
      <c r="F13" s="314"/>
      <c r="G13" s="67" t="s">
        <v>477</v>
      </c>
      <c r="H13" s="90" t="s">
        <v>470</v>
      </c>
      <c r="I13" s="91"/>
      <c r="J13" s="67" t="s">
        <v>477</v>
      </c>
      <c r="K13" s="90" t="s">
        <v>470</v>
      </c>
      <c r="L13" s="91"/>
      <c r="M13" s="108"/>
    </row>
    <row r="14" spans="1:13" ht="16.5" hidden="1" customHeight="1" x14ac:dyDescent="0.45">
      <c r="A14" s="78">
        <v>1</v>
      </c>
      <c r="B14" s="92"/>
      <c r="C14" s="93"/>
      <c r="D14" s="94"/>
      <c r="E14" s="95" t="s">
        <v>18</v>
      </c>
      <c r="F14" s="109"/>
      <c r="G14" s="96">
        <v>0</v>
      </c>
      <c r="H14" s="96" t="e">
        <v>#NUM!</v>
      </c>
      <c r="I14" s="97" t="e">
        <v>#NUM!</v>
      </c>
      <c r="J14" s="96">
        <v>0</v>
      </c>
      <c r="K14" s="96" t="e">
        <v>#NUM!</v>
      </c>
      <c r="L14" s="97" t="e">
        <v>#NUM!</v>
      </c>
      <c r="M14" s="110" t="e">
        <v>#NUM!</v>
      </c>
    </row>
    <row r="15" spans="1:13" s="98" customFormat="1" ht="17.399999999999999" thickTop="1" x14ac:dyDescent="0.45">
      <c r="A15" s="262">
        <v>1</v>
      </c>
      <c r="B15" s="263" t="s">
        <v>395</v>
      </c>
      <c r="C15" s="264">
        <v>2005</v>
      </c>
      <c r="D15" s="265" t="s">
        <v>168</v>
      </c>
      <c r="E15" s="262" t="s">
        <v>18</v>
      </c>
      <c r="F15" s="266"/>
      <c r="G15" s="267">
        <v>2.6</v>
      </c>
      <c r="H15" s="68">
        <v>7.9</v>
      </c>
      <c r="I15" s="268">
        <v>10.5</v>
      </c>
      <c r="J15" s="267">
        <v>3.2</v>
      </c>
      <c r="K15" s="68">
        <v>7.2</v>
      </c>
      <c r="L15" s="268">
        <v>10.4</v>
      </c>
      <c r="M15" s="269">
        <v>20.9</v>
      </c>
    </row>
    <row r="16" spans="1:13" s="98" customFormat="1" ht="16.8" x14ac:dyDescent="0.45">
      <c r="A16" s="270">
        <v>2</v>
      </c>
      <c r="B16" s="271" t="s">
        <v>412</v>
      </c>
      <c r="C16" s="272">
        <v>2004</v>
      </c>
      <c r="D16" s="273" t="s">
        <v>168</v>
      </c>
      <c r="E16" s="270" t="s">
        <v>18</v>
      </c>
      <c r="F16" s="274" t="e">
        <v>#REF!</v>
      </c>
      <c r="G16" s="275">
        <v>2.65</v>
      </c>
      <c r="H16" s="225">
        <v>7.25</v>
      </c>
      <c r="I16" s="276">
        <v>9.9</v>
      </c>
      <c r="J16" s="275">
        <v>3.4</v>
      </c>
      <c r="K16" s="225">
        <v>6.65</v>
      </c>
      <c r="L16" s="276">
        <v>10.050000000000001</v>
      </c>
      <c r="M16" s="277">
        <v>19.950000000000003</v>
      </c>
    </row>
    <row r="17" spans="1:13" s="98" customFormat="1" ht="16.8" x14ac:dyDescent="0.45">
      <c r="A17" s="278">
        <v>3</v>
      </c>
      <c r="B17" s="279" t="s">
        <v>386</v>
      </c>
      <c r="C17" s="280">
        <v>2004</v>
      </c>
      <c r="D17" s="281" t="s">
        <v>133</v>
      </c>
      <c r="E17" s="278" t="s">
        <v>18</v>
      </c>
      <c r="F17" s="282"/>
      <c r="G17" s="283">
        <v>2.5</v>
      </c>
      <c r="H17" s="284">
        <v>7.35</v>
      </c>
      <c r="I17" s="285">
        <v>9.85</v>
      </c>
      <c r="J17" s="283">
        <v>3.2</v>
      </c>
      <c r="K17" s="284">
        <v>6.3</v>
      </c>
      <c r="L17" s="285">
        <v>9.5</v>
      </c>
      <c r="M17" s="286">
        <v>19.350000000000001</v>
      </c>
    </row>
    <row r="18" spans="1:13" s="98" customFormat="1" ht="16.8" x14ac:dyDescent="0.45">
      <c r="A18" s="270">
        <v>4</v>
      </c>
      <c r="B18" s="279" t="s">
        <v>381</v>
      </c>
      <c r="C18" s="280">
        <v>2004</v>
      </c>
      <c r="D18" s="281" t="s">
        <v>341</v>
      </c>
      <c r="E18" s="278" t="s">
        <v>18</v>
      </c>
      <c r="F18" s="282" t="e">
        <v>#REF!</v>
      </c>
      <c r="G18" s="283">
        <v>2.7</v>
      </c>
      <c r="H18" s="284">
        <v>7.25</v>
      </c>
      <c r="I18" s="285">
        <v>9.9499999999999993</v>
      </c>
      <c r="J18" s="283">
        <v>2.5499999999999998</v>
      </c>
      <c r="K18" s="284">
        <v>6.55</v>
      </c>
      <c r="L18" s="285">
        <v>9.1</v>
      </c>
      <c r="M18" s="286">
        <v>19.049999999999997</v>
      </c>
    </row>
    <row r="19" spans="1:13" s="98" customFormat="1" ht="16.8" x14ac:dyDescent="0.45">
      <c r="A19" s="278">
        <v>5</v>
      </c>
      <c r="B19" s="279" t="s">
        <v>389</v>
      </c>
      <c r="C19" s="280">
        <v>2004</v>
      </c>
      <c r="D19" s="281" t="s">
        <v>390</v>
      </c>
      <c r="E19" s="278" t="s">
        <v>18</v>
      </c>
      <c r="F19" s="282"/>
      <c r="G19" s="283">
        <v>2.6</v>
      </c>
      <c r="H19" s="284">
        <v>7.25</v>
      </c>
      <c r="I19" s="285">
        <v>9.85</v>
      </c>
      <c r="J19" s="283">
        <v>2.0499999999999998</v>
      </c>
      <c r="K19" s="284">
        <v>5.9</v>
      </c>
      <c r="L19" s="285">
        <v>7.95</v>
      </c>
      <c r="M19" s="286">
        <v>17.8</v>
      </c>
    </row>
    <row r="20" spans="1:13" s="98" customFormat="1" ht="16.8" x14ac:dyDescent="0.45">
      <c r="A20" s="270">
        <v>6</v>
      </c>
      <c r="B20" s="279" t="s">
        <v>401</v>
      </c>
      <c r="C20" s="280">
        <v>2005</v>
      </c>
      <c r="D20" s="281" t="s">
        <v>402</v>
      </c>
      <c r="E20" s="278" t="s">
        <v>18</v>
      </c>
      <c r="F20" s="282"/>
      <c r="G20" s="283">
        <v>2.15</v>
      </c>
      <c r="H20" s="284">
        <v>7</v>
      </c>
      <c r="I20" s="285">
        <v>9.15</v>
      </c>
      <c r="J20" s="283">
        <v>2.4500000000000002</v>
      </c>
      <c r="K20" s="284">
        <v>6.05</v>
      </c>
      <c r="L20" s="285">
        <v>8.5</v>
      </c>
      <c r="M20" s="286">
        <v>17.649999999999999</v>
      </c>
    </row>
    <row r="21" spans="1:13" s="98" customFormat="1" ht="16.8" x14ac:dyDescent="0.45">
      <c r="A21" s="239">
        <v>7</v>
      </c>
      <c r="B21" s="240" t="s">
        <v>387</v>
      </c>
      <c r="C21" s="90">
        <v>2004</v>
      </c>
      <c r="D21" s="241" t="s">
        <v>223</v>
      </c>
      <c r="E21" s="239" t="s">
        <v>18</v>
      </c>
      <c r="F21" s="242"/>
      <c r="G21" s="243">
        <v>2</v>
      </c>
      <c r="H21" s="244">
        <v>6.85</v>
      </c>
      <c r="I21" s="245">
        <v>8.85</v>
      </c>
      <c r="J21" s="243">
        <v>3</v>
      </c>
      <c r="K21" s="244">
        <v>5.7</v>
      </c>
      <c r="L21" s="245">
        <v>8.6999999999999993</v>
      </c>
      <c r="M21" s="250">
        <v>17.549999999999997</v>
      </c>
    </row>
    <row r="22" spans="1:13" s="98" customFormat="1" ht="16.8" x14ac:dyDescent="0.45">
      <c r="A22" s="196">
        <v>8</v>
      </c>
      <c r="B22" s="240" t="s">
        <v>404</v>
      </c>
      <c r="C22" s="90">
        <v>2005</v>
      </c>
      <c r="D22" s="241" t="s">
        <v>195</v>
      </c>
      <c r="E22" s="239" t="s">
        <v>18</v>
      </c>
      <c r="F22" s="242"/>
      <c r="G22" s="243">
        <v>1.95</v>
      </c>
      <c r="H22" s="244">
        <v>7.3</v>
      </c>
      <c r="I22" s="245">
        <v>9.25</v>
      </c>
      <c r="J22" s="243">
        <v>1.6</v>
      </c>
      <c r="K22" s="244">
        <v>6.2</v>
      </c>
      <c r="L22" s="245">
        <v>7.8000000000000007</v>
      </c>
      <c r="M22" s="250">
        <v>17.05</v>
      </c>
    </row>
    <row r="23" spans="1:13" s="98" customFormat="1" ht="16.8" x14ac:dyDescent="0.45">
      <c r="A23" s="239">
        <v>9</v>
      </c>
      <c r="B23" s="240" t="s">
        <v>406</v>
      </c>
      <c r="C23" s="90">
        <v>2004</v>
      </c>
      <c r="D23" s="241" t="s">
        <v>265</v>
      </c>
      <c r="E23" s="239" t="s">
        <v>156</v>
      </c>
      <c r="F23" s="242"/>
      <c r="G23" s="243">
        <v>1.9</v>
      </c>
      <c r="H23" s="244">
        <v>6.75</v>
      </c>
      <c r="I23" s="245">
        <v>8.65</v>
      </c>
      <c r="J23" s="243">
        <v>2.15</v>
      </c>
      <c r="K23" s="244">
        <v>6</v>
      </c>
      <c r="L23" s="245">
        <v>8.15</v>
      </c>
      <c r="M23" s="250">
        <v>16.8</v>
      </c>
    </row>
    <row r="24" spans="1:13" s="98" customFormat="1" ht="16.8" x14ac:dyDescent="0.45">
      <c r="A24" s="196">
        <v>10</v>
      </c>
      <c r="B24" s="240" t="s">
        <v>399</v>
      </c>
      <c r="C24" s="90">
        <v>2004</v>
      </c>
      <c r="D24" s="241" t="s">
        <v>22</v>
      </c>
      <c r="E24" s="239" t="s">
        <v>18</v>
      </c>
      <c r="F24" s="242"/>
      <c r="G24" s="243">
        <v>1.95</v>
      </c>
      <c r="H24" s="244">
        <v>6.85</v>
      </c>
      <c r="I24" s="245">
        <v>8.7999999999999989</v>
      </c>
      <c r="J24" s="243">
        <v>2.2999999999999998</v>
      </c>
      <c r="K24" s="244">
        <v>5.45</v>
      </c>
      <c r="L24" s="245">
        <v>7.75</v>
      </c>
      <c r="M24" s="250">
        <v>16.549999999999997</v>
      </c>
    </row>
    <row r="25" spans="1:13" s="342" customFormat="1" ht="16.8" x14ac:dyDescent="0.45">
      <c r="A25" s="356">
        <v>11</v>
      </c>
      <c r="B25" s="353" t="s">
        <v>379</v>
      </c>
      <c r="C25" s="354">
        <v>2005</v>
      </c>
      <c r="D25" s="355" t="s">
        <v>136</v>
      </c>
      <c r="E25" s="356" t="s">
        <v>18</v>
      </c>
      <c r="F25" s="357" t="e">
        <v>#REF!</v>
      </c>
      <c r="G25" s="358">
        <v>1.7</v>
      </c>
      <c r="H25" s="359">
        <v>6.6</v>
      </c>
      <c r="I25" s="360">
        <v>8.2999999999999989</v>
      </c>
      <c r="J25" s="358">
        <v>1.85</v>
      </c>
      <c r="K25" s="359">
        <v>5.3</v>
      </c>
      <c r="L25" s="360">
        <v>7.15</v>
      </c>
      <c r="M25" s="361">
        <v>15.45</v>
      </c>
    </row>
    <row r="26" spans="1:13" s="98" customFormat="1" ht="16.8" x14ac:dyDescent="0.45">
      <c r="A26" s="196">
        <v>12</v>
      </c>
      <c r="B26" s="240" t="s">
        <v>392</v>
      </c>
      <c r="C26" s="90">
        <v>2005</v>
      </c>
      <c r="D26" s="241" t="s">
        <v>107</v>
      </c>
      <c r="E26" s="239" t="s">
        <v>13</v>
      </c>
      <c r="F26" s="242"/>
      <c r="G26" s="243">
        <v>2.15</v>
      </c>
      <c r="H26" s="244">
        <v>6.6</v>
      </c>
      <c r="I26" s="245">
        <v>8.75</v>
      </c>
      <c r="J26" s="243">
        <v>1.9</v>
      </c>
      <c r="K26" s="244">
        <v>4.5999999999999996</v>
      </c>
      <c r="L26" s="245">
        <v>6.5</v>
      </c>
      <c r="M26" s="250">
        <v>15.25</v>
      </c>
    </row>
    <row r="27" spans="1:13" s="342" customFormat="1" ht="16.8" x14ac:dyDescent="0.45">
      <c r="A27" s="356">
        <v>13</v>
      </c>
      <c r="B27" s="353" t="s">
        <v>409</v>
      </c>
      <c r="C27" s="354">
        <v>2004</v>
      </c>
      <c r="D27" s="355" t="s">
        <v>136</v>
      </c>
      <c r="E27" s="356" t="s">
        <v>18</v>
      </c>
      <c r="F27" s="357"/>
      <c r="G27" s="358">
        <v>1.6</v>
      </c>
      <c r="H27" s="359">
        <v>6.65</v>
      </c>
      <c r="I27" s="360">
        <v>8.25</v>
      </c>
      <c r="J27" s="358">
        <v>1.55</v>
      </c>
      <c r="K27" s="359">
        <v>5.35</v>
      </c>
      <c r="L27" s="360">
        <v>6.8999999999999995</v>
      </c>
      <c r="M27" s="361">
        <v>15.149999999999999</v>
      </c>
    </row>
    <row r="28" spans="1:13" s="342" customFormat="1" ht="16.8" x14ac:dyDescent="0.45">
      <c r="A28" s="356">
        <v>14</v>
      </c>
      <c r="B28" s="353" t="s">
        <v>397</v>
      </c>
      <c r="C28" s="354">
        <v>2005</v>
      </c>
      <c r="D28" s="355" t="s">
        <v>136</v>
      </c>
      <c r="E28" s="356" t="s">
        <v>18</v>
      </c>
      <c r="F28" s="357"/>
      <c r="G28" s="358">
        <v>2</v>
      </c>
      <c r="H28" s="359">
        <v>6.6</v>
      </c>
      <c r="I28" s="360">
        <v>8.6</v>
      </c>
      <c r="J28" s="358">
        <v>1.55</v>
      </c>
      <c r="K28" s="359">
        <v>4.8</v>
      </c>
      <c r="L28" s="360">
        <v>6.35</v>
      </c>
      <c r="M28" s="361">
        <v>14.95</v>
      </c>
    </row>
    <row r="29" spans="1:13" s="98" customFormat="1" ht="17.399999999999999" thickBot="1" x14ac:dyDescent="0.5">
      <c r="A29" s="198">
        <v>15</v>
      </c>
      <c r="B29" s="199" t="s">
        <v>383</v>
      </c>
      <c r="C29" s="200">
        <v>2004</v>
      </c>
      <c r="D29" s="201" t="s">
        <v>306</v>
      </c>
      <c r="E29" s="198" t="s">
        <v>62</v>
      </c>
      <c r="F29" s="112"/>
      <c r="G29" s="103">
        <v>1.5</v>
      </c>
      <c r="H29" s="69">
        <v>6.2</v>
      </c>
      <c r="I29" s="104">
        <v>7.7</v>
      </c>
      <c r="J29" s="103">
        <v>1.35</v>
      </c>
      <c r="K29" s="69">
        <v>4.8</v>
      </c>
      <c r="L29" s="104">
        <v>6.15</v>
      </c>
      <c r="M29" s="251">
        <v>13.850000000000001</v>
      </c>
    </row>
    <row r="30" spans="1:13" ht="16.8" thickTop="1" x14ac:dyDescent="0.4"/>
  </sheetData>
  <sortState ref="B14:Q15">
    <sortCondition descending="1" ref="M14:M15"/>
  </sortState>
  <mergeCells count="7">
    <mergeCell ref="F11:I11"/>
    <mergeCell ref="J11:M11"/>
    <mergeCell ref="F12:F13"/>
    <mergeCell ref="A1:J1"/>
    <mergeCell ref="A3:J3"/>
    <mergeCell ref="A5:J5"/>
    <mergeCell ref="A7:J7"/>
  </mergeCells>
  <phoneticPr fontId="12" type="noConversion"/>
  <printOptions horizontalCentered="1"/>
  <pageMargins left="0" right="0" top="0.78740157480314965" bottom="0" header="0" footer="0"/>
  <pageSetup paperSize="9" scale="91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showZeros="0" topLeftCell="A5" workbookViewId="0">
      <selection activeCell="A28" sqref="A28"/>
    </sheetView>
  </sheetViews>
  <sheetFormatPr defaultColWidth="9.109375" defaultRowHeight="16.2" x14ac:dyDescent="0.4"/>
  <cols>
    <col min="1" max="1" width="6.21875" style="73" customWidth="1"/>
    <col min="2" max="2" width="18.77734375" style="73" customWidth="1"/>
    <col min="3" max="3" width="6.6640625" style="72" customWidth="1"/>
    <col min="4" max="4" width="26.33203125" style="73" bestFit="1" customWidth="1"/>
    <col min="5" max="5" width="5" style="72" bestFit="1" customWidth="1"/>
    <col min="6" max="6" width="6.6640625" style="73" hidden="1" customWidth="1"/>
    <col min="7" max="8" width="9.44140625" style="73" bestFit="1" customWidth="1"/>
    <col min="9" max="9" width="6.6640625" style="73" customWidth="1"/>
    <col min="10" max="10" width="8.88671875" style="73" customWidth="1"/>
    <col min="11" max="11" width="6.6640625" style="73" bestFit="1" customWidth="1"/>
    <col min="12" max="12" width="9.44140625" style="73" bestFit="1" customWidth="1"/>
    <col min="13" max="13" width="7" style="73" customWidth="1"/>
    <col min="14" max="15" width="8.88671875" style="73" bestFit="1" customWidth="1"/>
    <col min="16" max="16384" width="9.109375" style="73"/>
  </cols>
  <sheetData>
    <row r="1" spans="1:16" customFormat="1" ht="25.2" x14ac:dyDescent="0.6">
      <c r="A1" s="305" t="s">
        <v>498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</row>
    <row r="2" spans="1:16" customFormat="1" x14ac:dyDescent="0.4">
      <c r="A2" s="59"/>
      <c r="C2" s="59"/>
      <c r="D2" s="60"/>
      <c r="E2" s="60"/>
      <c r="F2" s="59"/>
      <c r="G2" s="59"/>
      <c r="H2" s="59"/>
      <c r="I2" s="59"/>
      <c r="J2" s="65"/>
    </row>
    <row r="3" spans="1:16" customFormat="1" ht="39.6" x14ac:dyDescent="0.9">
      <c r="A3" s="306" t="str">
        <f>Název</f>
        <v>Milevský pohár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</row>
    <row r="4" spans="1:16" s="63" customFormat="1" ht="13.2" x14ac:dyDescent="0.35">
      <c r="A4" s="61"/>
      <c r="B4" s="62"/>
      <c r="C4" s="62"/>
      <c r="D4" s="62"/>
      <c r="E4" s="62"/>
      <c r="F4" s="62"/>
      <c r="G4" s="62"/>
      <c r="H4" s="62"/>
      <c r="I4" s="62"/>
      <c r="J4" s="105"/>
    </row>
    <row r="5" spans="1:16" customFormat="1" ht="19.8" x14ac:dyDescent="0.5">
      <c r="A5" s="307" t="str">
        <f>Datum</f>
        <v>12.března 2016</v>
      </c>
      <c r="B5" s="307"/>
      <c r="C5" s="307"/>
      <c r="D5" s="307"/>
      <c r="E5" s="307"/>
      <c r="F5" s="307"/>
      <c r="G5" s="307"/>
      <c r="H5" s="307"/>
      <c r="I5" s="307"/>
      <c r="J5" s="307"/>
      <c r="K5" s="307"/>
    </row>
    <row r="6" spans="1:16" s="63" customFormat="1" ht="7.5" customHeight="1" x14ac:dyDescent="0.35">
      <c r="A6" s="61"/>
      <c r="B6" s="62"/>
      <c r="C6" s="62"/>
      <c r="D6" s="62"/>
      <c r="E6" s="62"/>
      <c r="F6" s="62"/>
      <c r="G6" s="62"/>
      <c r="H6" s="62"/>
      <c r="I6" s="62"/>
      <c r="J6" s="105"/>
    </row>
    <row r="7" spans="1:16" customFormat="1" ht="19.8" x14ac:dyDescent="0.5">
      <c r="A7" s="307" t="str">
        <f>Místo</f>
        <v>Milevsko</v>
      </c>
      <c r="B7" s="307"/>
      <c r="C7" s="307"/>
      <c r="D7" s="307"/>
      <c r="E7" s="307"/>
      <c r="F7" s="307"/>
      <c r="G7" s="307"/>
      <c r="H7" s="307"/>
      <c r="I7" s="307"/>
      <c r="J7" s="307"/>
      <c r="K7" s="307"/>
    </row>
    <row r="8" spans="1:16" ht="19.8" x14ac:dyDescent="0.5">
      <c r="A8" s="70"/>
      <c r="B8" s="71"/>
      <c r="D8" s="71"/>
      <c r="F8" s="71"/>
      <c r="G8" s="71"/>
      <c r="H8" s="71"/>
      <c r="I8" s="71"/>
      <c r="J8" s="71"/>
      <c r="K8" s="71"/>
      <c r="L8" s="71"/>
      <c r="M8" s="71"/>
      <c r="N8" s="71"/>
      <c r="O8" s="71"/>
    </row>
    <row r="9" spans="1:16" s="363" customFormat="1" ht="20.399999999999999" thickBot="1" x14ac:dyDescent="0.55000000000000004">
      <c r="A9" s="362" t="str">
        <f>_kat9</f>
        <v>8. kategorie - kadetky starší, ročník 2001 - 2003</v>
      </c>
      <c r="C9" s="364"/>
      <c r="E9" s="364"/>
    </row>
    <row r="10" spans="1:16" ht="17.399999999999999" thickTop="1" x14ac:dyDescent="0.45">
      <c r="A10" s="74"/>
      <c r="B10" s="75"/>
      <c r="C10" s="76"/>
      <c r="D10" s="77"/>
      <c r="E10" s="246"/>
      <c r="F10" s="311" t="str">
        <f>Kat9S1</f>
        <v>sestava s kuželi</v>
      </c>
      <c r="G10" s="311"/>
      <c r="H10" s="311"/>
      <c r="I10" s="311"/>
      <c r="J10" s="312"/>
      <c r="K10" s="310" t="str">
        <f>Kat9S2</f>
        <v>sestava s libovolným náčiním</v>
      </c>
      <c r="L10" s="311"/>
      <c r="M10" s="311"/>
      <c r="N10" s="311"/>
      <c r="O10" s="312"/>
      <c r="P10" s="106"/>
    </row>
    <row r="11" spans="1:16" ht="16.8" x14ac:dyDescent="0.45">
      <c r="A11" s="79" t="s">
        <v>499</v>
      </c>
      <c r="B11" s="80" t="s">
        <v>500</v>
      </c>
      <c r="C11" s="81" t="s">
        <v>3</v>
      </c>
      <c r="D11" s="82" t="s">
        <v>4</v>
      </c>
      <c r="E11" s="247" t="s">
        <v>5</v>
      </c>
      <c r="F11" s="313" t="s">
        <v>504</v>
      </c>
      <c r="G11" s="66" t="s">
        <v>501</v>
      </c>
      <c r="H11" s="83" t="s">
        <v>502</v>
      </c>
      <c r="I11" s="83" t="s">
        <v>482</v>
      </c>
      <c r="J11" s="84" t="s">
        <v>503</v>
      </c>
      <c r="K11" s="66" t="s">
        <v>501</v>
      </c>
      <c r="L11" s="83" t="s">
        <v>502</v>
      </c>
      <c r="M11" s="83" t="s">
        <v>482</v>
      </c>
      <c r="N11" s="84" t="s">
        <v>503</v>
      </c>
      <c r="O11" s="107" t="s">
        <v>505</v>
      </c>
    </row>
    <row r="12" spans="1:16" ht="15.75" customHeight="1" thickBot="1" x14ac:dyDescent="0.45">
      <c r="A12" s="85"/>
      <c r="B12" s="86"/>
      <c r="C12" s="87"/>
      <c r="D12" s="88"/>
      <c r="E12" s="248"/>
      <c r="F12" s="314"/>
      <c r="G12" s="67" t="s">
        <v>477</v>
      </c>
      <c r="H12" s="90" t="s">
        <v>470</v>
      </c>
      <c r="I12" s="90"/>
      <c r="J12" s="91"/>
      <c r="K12" s="67" t="s">
        <v>477</v>
      </c>
      <c r="L12" s="90" t="s">
        <v>470</v>
      </c>
      <c r="M12" s="90"/>
      <c r="N12" s="91"/>
      <c r="O12" s="108"/>
    </row>
    <row r="13" spans="1:16" ht="16.5" hidden="1" customHeight="1" x14ac:dyDescent="0.45">
      <c r="A13" s="78">
        <v>1</v>
      </c>
      <c r="B13" s="92"/>
      <c r="C13" s="93"/>
      <c r="D13" s="94"/>
      <c r="E13" s="95" t="s">
        <v>18</v>
      </c>
      <c r="F13" s="109"/>
      <c r="G13" s="96">
        <v>0</v>
      </c>
      <c r="H13" s="96" t="e">
        <v>#NUM!</v>
      </c>
      <c r="I13" s="96">
        <v>0</v>
      </c>
      <c r="J13" s="97" t="e">
        <v>#NUM!</v>
      </c>
      <c r="K13" s="96">
        <v>0</v>
      </c>
      <c r="L13" s="96" t="e">
        <v>#NUM!</v>
      </c>
      <c r="M13" s="96">
        <v>0</v>
      </c>
      <c r="N13" s="97" t="e">
        <v>#NUM!</v>
      </c>
      <c r="O13" s="110" t="e">
        <v>#NUM!</v>
      </c>
    </row>
    <row r="14" spans="1:16" s="98" customFormat="1" ht="17.399999999999999" thickTop="1" x14ac:dyDescent="0.45">
      <c r="A14" s="262">
        <v>1</v>
      </c>
      <c r="B14" s="263" t="s">
        <v>443</v>
      </c>
      <c r="C14" s="264">
        <v>2001</v>
      </c>
      <c r="D14" s="265" t="s">
        <v>195</v>
      </c>
      <c r="E14" s="262" t="s">
        <v>18</v>
      </c>
      <c r="F14" s="266" t="e">
        <v>#REF!</v>
      </c>
      <c r="G14" s="267">
        <v>3.5</v>
      </c>
      <c r="H14" s="68">
        <v>7.7</v>
      </c>
      <c r="I14" s="267">
        <v>0</v>
      </c>
      <c r="J14" s="268">
        <v>11.2</v>
      </c>
      <c r="K14" s="267">
        <v>3.9</v>
      </c>
      <c r="L14" s="68">
        <v>8.0500000000000007</v>
      </c>
      <c r="M14" s="267">
        <v>0</v>
      </c>
      <c r="N14" s="268">
        <v>11.950000000000001</v>
      </c>
      <c r="O14" s="269">
        <v>23.15</v>
      </c>
    </row>
    <row r="15" spans="1:16" s="98" customFormat="1" ht="16.8" x14ac:dyDescent="0.45">
      <c r="A15" s="270">
        <v>2</v>
      </c>
      <c r="B15" s="271" t="s">
        <v>432</v>
      </c>
      <c r="C15" s="272">
        <v>2002</v>
      </c>
      <c r="D15" s="273" t="s">
        <v>85</v>
      </c>
      <c r="E15" s="270" t="s">
        <v>18</v>
      </c>
      <c r="F15" s="274" t="e">
        <v>#REF!</v>
      </c>
      <c r="G15" s="275">
        <v>3.5</v>
      </c>
      <c r="H15" s="225">
        <v>6.65</v>
      </c>
      <c r="I15" s="275">
        <v>0</v>
      </c>
      <c r="J15" s="276">
        <v>10.15</v>
      </c>
      <c r="K15" s="275">
        <v>3.6</v>
      </c>
      <c r="L15" s="225">
        <v>6.6</v>
      </c>
      <c r="M15" s="275">
        <v>0</v>
      </c>
      <c r="N15" s="276">
        <v>10.199999999999999</v>
      </c>
      <c r="O15" s="277">
        <v>20.350000000000001</v>
      </c>
    </row>
    <row r="16" spans="1:16" s="98" customFormat="1" ht="16.8" x14ac:dyDescent="0.45">
      <c r="A16" s="270">
        <v>3</v>
      </c>
      <c r="B16" s="271" t="s">
        <v>421</v>
      </c>
      <c r="C16" s="272">
        <v>2001</v>
      </c>
      <c r="D16" s="273" t="s">
        <v>100</v>
      </c>
      <c r="E16" s="270" t="s">
        <v>18</v>
      </c>
      <c r="F16" s="274" t="e">
        <v>#REF!</v>
      </c>
      <c r="G16" s="275">
        <v>3.35</v>
      </c>
      <c r="H16" s="225">
        <v>7.3</v>
      </c>
      <c r="I16" s="275">
        <v>0</v>
      </c>
      <c r="J16" s="276">
        <v>10.65</v>
      </c>
      <c r="K16" s="275">
        <v>3.35</v>
      </c>
      <c r="L16" s="225">
        <v>6.1</v>
      </c>
      <c r="M16" s="275">
        <v>0</v>
      </c>
      <c r="N16" s="276">
        <v>9.4499999999999993</v>
      </c>
      <c r="O16" s="277">
        <v>20.100000000000001</v>
      </c>
    </row>
    <row r="17" spans="1:15" s="98" customFormat="1" ht="16.8" x14ac:dyDescent="0.45">
      <c r="A17" s="270">
        <v>4</v>
      </c>
      <c r="B17" s="271" t="s">
        <v>417</v>
      </c>
      <c r="C17" s="272">
        <v>2002</v>
      </c>
      <c r="D17" s="273" t="s">
        <v>223</v>
      </c>
      <c r="E17" s="270" t="s">
        <v>18</v>
      </c>
      <c r="F17" s="274" t="e">
        <v>#REF!</v>
      </c>
      <c r="G17" s="275">
        <v>3.2</v>
      </c>
      <c r="H17" s="225">
        <v>6.55</v>
      </c>
      <c r="I17" s="275">
        <v>0</v>
      </c>
      <c r="J17" s="276">
        <v>9.75</v>
      </c>
      <c r="K17" s="275">
        <v>3.75</v>
      </c>
      <c r="L17" s="225">
        <v>6.5</v>
      </c>
      <c r="M17" s="275">
        <v>0</v>
      </c>
      <c r="N17" s="276">
        <v>10.25</v>
      </c>
      <c r="O17" s="277">
        <v>20</v>
      </c>
    </row>
    <row r="18" spans="1:15" s="98" customFormat="1" ht="16.8" x14ac:dyDescent="0.45">
      <c r="A18" s="270">
        <v>5</v>
      </c>
      <c r="B18" s="271" t="s">
        <v>439</v>
      </c>
      <c r="C18" s="272">
        <v>2001</v>
      </c>
      <c r="D18" s="273" t="s">
        <v>168</v>
      </c>
      <c r="E18" s="270" t="s">
        <v>18</v>
      </c>
      <c r="F18" s="274"/>
      <c r="G18" s="275">
        <v>3.85</v>
      </c>
      <c r="H18" s="225">
        <v>6.35</v>
      </c>
      <c r="I18" s="275">
        <v>0</v>
      </c>
      <c r="J18" s="276">
        <v>10.199999999999999</v>
      </c>
      <c r="K18" s="275">
        <v>3.85</v>
      </c>
      <c r="L18" s="225">
        <v>5.9</v>
      </c>
      <c r="M18" s="275">
        <v>0</v>
      </c>
      <c r="N18" s="276">
        <v>9.75</v>
      </c>
      <c r="O18" s="277">
        <v>19.95</v>
      </c>
    </row>
    <row r="19" spans="1:15" s="98" customFormat="1" ht="16.8" x14ac:dyDescent="0.45">
      <c r="A19" s="270">
        <v>6</v>
      </c>
      <c r="B19" s="271" t="s">
        <v>427</v>
      </c>
      <c r="C19" s="272">
        <v>2002</v>
      </c>
      <c r="D19" s="273" t="s">
        <v>118</v>
      </c>
      <c r="E19" s="270" t="s">
        <v>13</v>
      </c>
      <c r="F19" s="274" t="e">
        <v>#REF!</v>
      </c>
      <c r="G19" s="275">
        <v>4.1500000000000004</v>
      </c>
      <c r="H19" s="225">
        <v>7.4</v>
      </c>
      <c r="I19" s="275">
        <v>0</v>
      </c>
      <c r="J19" s="276">
        <v>11.55</v>
      </c>
      <c r="K19" s="275">
        <v>3.15</v>
      </c>
      <c r="L19" s="225">
        <v>5.0999999999999996</v>
      </c>
      <c r="M19" s="275">
        <v>0.6</v>
      </c>
      <c r="N19" s="276">
        <v>7.65</v>
      </c>
      <c r="O19" s="277">
        <v>19.200000000000003</v>
      </c>
    </row>
    <row r="20" spans="1:15" s="98" customFormat="1" ht="16.8" x14ac:dyDescent="0.45">
      <c r="A20" s="196">
        <v>7</v>
      </c>
      <c r="B20" s="197" t="s">
        <v>414</v>
      </c>
      <c r="C20" s="83">
        <v>2001</v>
      </c>
      <c r="D20" s="99" t="s">
        <v>402</v>
      </c>
      <c r="E20" s="196" t="s">
        <v>18</v>
      </c>
      <c r="F20" s="111" t="e">
        <v>#REF!</v>
      </c>
      <c r="G20" s="100">
        <v>3.05</v>
      </c>
      <c r="H20" s="101">
        <v>6.5</v>
      </c>
      <c r="I20" s="100">
        <v>0</v>
      </c>
      <c r="J20" s="102">
        <v>9.5500000000000007</v>
      </c>
      <c r="K20" s="100">
        <v>2.5</v>
      </c>
      <c r="L20" s="101">
        <v>6.65</v>
      </c>
      <c r="M20" s="100">
        <v>0</v>
      </c>
      <c r="N20" s="102">
        <v>9.15</v>
      </c>
      <c r="O20" s="249">
        <v>18.700000000000003</v>
      </c>
    </row>
    <row r="21" spans="1:15" s="98" customFormat="1" ht="16.8" x14ac:dyDescent="0.45">
      <c r="A21" s="196">
        <v>8</v>
      </c>
      <c r="B21" s="197" t="s">
        <v>437</v>
      </c>
      <c r="C21" s="83">
        <v>2002</v>
      </c>
      <c r="D21" s="99" t="s">
        <v>37</v>
      </c>
      <c r="E21" s="196" t="s">
        <v>18</v>
      </c>
      <c r="F21" s="111"/>
      <c r="G21" s="100">
        <v>2.1</v>
      </c>
      <c r="H21" s="101">
        <v>7.05</v>
      </c>
      <c r="I21" s="100">
        <v>0</v>
      </c>
      <c r="J21" s="102">
        <v>9.15</v>
      </c>
      <c r="K21" s="100">
        <v>2.8</v>
      </c>
      <c r="L21" s="101">
        <v>5.7</v>
      </c>
      <c r="M21" s="100">
        <v>0</v>
      </c>
      <c r="N21" s="102">
        <v>8.5</v>
      </c>
      <c r="O21" s="249">
        <v>17.649999999999999</v>
      </c>
    </row>
    <row r="22" spans="1:15" s="98" customFormat="1" ht="16.8" x14ac:dyDescent="0.45">
      <c r="A22" s="196">
        <v>9</v>
      </c>
      <c r="B22" s="197" t="s">
        <v>423</v>
      </c>
      <c r="C22" s="83">
        <v>2001</v>
      </c>
      <c r="D22" s="99" t="s">
        <v>37</v>
      </c>
      <c r="E22" s="196" t="s">
        <v>18</v>
      </c>
      <c r="F22" s="111" t="e">
        <v>#REF!</v>
      </c>
      <c r="G22" s="100">
        <v>2.5499999999999998</v>
      </c>
      <c r="H22" s="101">
        <v>6.35</v>
      </c>
      <c r="I22" s="100">
        <v>0</v>
      </c>
      <c r="J22" s="102">
        <v>8.8999999999999986</v>
      </c>
      <c r="K22" s="100">
        <v>2.25</v>
      </c>
      <c r="L22" s="101">
        <v>5.5</v>
      </c>
      <c r="M22" s="100">
        <v>0</v>
      </c>
      <c r="N22" s="102">
        <v>7.75</v>
      </c>
      <c r="O22" s="249">
        <v>16.649999999999999</v>
      </c>
    </row>
    <row r="23" spans="1:15" s="98" customFormat="1" ht="16.8" x14ac:dyDescent="0.45">
      <c r="A23" s="196">
        <v>10</v>
      </c>
      <c r="B23" s="240" t="s">
        <v>425</v>
      </c>
      <c r="C23" s="90">
        <v>2001</v>
      </c>
      <c r="D23" s="241" t="s">
        <v>390</v>
      </c>
      <c r="E23" s="239" t="s">
        <v>18</v>
      </c>
      <c r="F23" s="242" t="e">
        <v>#REF!</v>
      </c>
      <c r="G23" s="243">
        <v>2.0499999999999998</v>
      </c>
      <c r="H23" s="244">
        <v>5.6</v>
      </c>
      <c r="I23" s="243">
        <v>0.3</v>
      </c>
      <c r="J23" s="245">
        <v>7.35</v>
      </c>
      <c r="K23" s="243">
        <v>2.4500000000000002</v>
      </c>
      <c r="L23" s="244">
        <v>5.75</v>
      </c>
      <c r="M23" s="243">
        <v>0</v>
      </c>
      <c r="N23" s="245">
        <v>8.1999999999999993</v>
      </c>
      <c r="O23" s="250">
        <v>15.549999999999999</v>
      </c>
    </row>
    <row r="24" spans="1:15" s="98" customFormat="1" ht="16.8" x14ac:dyDescent="0.45">
      <c r="A24" s="196">
        <v>11</v>
      </c>
      <c r="B24" s="240" t="s">
        <v>441</v>
      </c>
      <c r="C24" s="90">
        <v>2002</v>
      </c>
      <c r="D24" s="241" t="s">
        <v>402</v>
      </c>
      <c r="E24" s="239" t="s">
        <v>18</v>
      </c>
      <c r="F24" s="242"/>
      <c r="G24" s="243">
        <v>1.8</v>
      </c>
      <c r="H24" s="244">
        <v>5.5</v>
      </c>
      <c r="I24" s="243">
        <v>0</v>
      </c>
      <c r="J24" s="245">
        <v>7.3</v>
      </c>
      <c r="K24" s="243">
        <v>2.15</v>
      </c>
      <c r="L24" s="244">
        <v>6</v>
      </c>
      <c r="M24" s="243">
        <v>0</v>
      </c>
      <c r="N24" s="245">
        <v>8.15</v>
      </c>
      <c r="O24" s="250">
        <v>15.45</v>
      </c>
    </row>
    <row r="25" spans="1:15" s="98" customFormat="1" ht="16.8" x14ac:dyDescent="0.45">
      <c r="A25" s="196">
        <v>12</v>
      </c>
      <c r="B25" s="240" t="s">
        <v>419</v>
      </c>
      <c r="C25" s="90">
        <v>2003</v>
      </c>
      <c r="D25" s="241" t="s">
        <v>107</v>
      </c>
      <c r="E25" s="239" t="s">
        <v>13</v>
      </c>
      <c r="F25" s="242" t="e">
        <v>#REF!</v>
      </c>
      <c r="G25" s="243">
        <v>1.45</v>
      </c>
      <c r="H25" s="244">
        <v>6</v>
      </c>
      <c r="I25" s="243">
        <v>0</v>
      </c>
      <c r="J25" s="245">
        <v>7.45</v>
      </c>
      <c r="K25" s="243">
        <v>1.6</v>
      </c>
      <c r="L25" s="244">
        <v>5.4</v>
      </c>
      <c r="M25" s="243">
        <v>0</v>
      </c>
      <c r="N25" s="245">
        <v>7</v>
      </c>
      <c r="O25" s="250">
        <v>14.45</v>
      </c>
    </row>
    <row r="26" spans="1:15" s="342" customFormat="1" ht="16.8" x14ac:dyDescent="0.45">
      <c r="A26" s="352">
        <v>13</v>
      </c>
      <c r="B26" s="353" t="s">
        <v>435</v>
      </c>
      <c r="C26" s="354">
        <v>2002</v>
      </c>
      <c r="D26" s="355" t="s">
        <v>136</v>
      </c>
      <c r="E26" s="356" t="s">
        <v>18</v>
      </c>
      <c r="F26" s="357"/>
      <c r="G26" s="358">
        <v>1.55</v>
      </c>
      <c r="H26" s="359">
        <v>5.9</v>
      </c>
      <c r="I26" s="358">
        <v>0</v>
      </c>
      <c r="J26" s="360">
        <v>7.45</v>
      </c>
      <c r="K26" s="358">
        <v>1.6</v>
      </c>
      <c r="L26" s="359">
        <v>4.95</v>
      </c>
      <c r="M26" s="358">
        <v>0</v>
      </c>
      <c r="N26" s="360">
        <v>6.5500000000000007</v>
      </c>
      <c r="O26" s="361">
        <v>14</v>
      </c>
    </row>
    <row r="27" spans="1:15" s="98" customFormat="1" ht="17.399999999999999" thickBot="1" x14ac:dyDescent="0.5">
      <c r="A27" s="198">
        <v>14</v>
      </c>
      <c r="B27" s="199" t="s">
        <v>430</v>
      </c>
      <c r="C27" s="200">
        <v>2002</v>
      </c>
      <c r="D27" s="201" t="s">
        <v>390</v>
      </c>
      <c r="E27" s="198" t="s">
        <v>18</v>
      </c>
      <c r="F27" s="112" t="e">
        <v>#REF!</v>
      </c>
      <c r="G27" s="103">
        <v>0.8</v>
      </c>
      <c r="H27" s="69">
        <v>4.4000000000000004</v>
      </c>
      <c r="I27" s="103">
        <v>0.6</v>
      </c>
      <c r="J27" s="104">
        <v>4.6000000000000005</v>
      </c>
      <c r="K27" s="103">
        <v>1.5</v>
      </c>
      <c r="L27" s="69">
        <v>4.9000000000000004</v>
      </c>
      <c r="M27" s="103">
        <v>0</v>
      </c>
      <c r="N27" s="104">
        <v>6.4</v>
      </c>
      <c r="O27" s="251">
        <v>11</v>
      </c>
    </row>
    <row r="28" spans="1:15" ht="16.8" thickTop="1" x14ac:dyDescent="0.4">
      <c r="F28" s="73" t="e">
        <f>#REF!</f>
        <v>#REF!</v>
      </c>
    </row>
  </sheetData>
  <sortState ref="B14:Q27">
    <sortCondition descending="1" ref="O14:O27"/>
  </sortState>
  <mergeCells count="7">
    <mergeCell ref="F11:F12"/>
    <mergeCell ref="F10:J10"/>
    <mergeCell ref="K10:O10"/>
    <mergeCell ref="A1:K1"/>
    <mergeCell ref="A3:K3"/>
    <mergeCell ref="A5:K5"/>
    <mergeCell ref="A7:K7"/>
  </mergeCells>
  <phoneticPr fontId="12" type="noConversion"/>
  <printOptions horizontalCentered="1"/>
  <pageMargins left="0" right="0" top="0.78740157480314965" bottom="0" header="0" footer="0"/>
  <pageSetup paperSize="9" scale="92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showZeros="0" topLeftCell="A4" workbookViewId="0">
      <selection activeCell="A23" sqref="A23"/>
    </sheetView>
  </sheetViews>
  <sheetFormatPr defaultColWidth="9.109375" defaultRowHeight="16.2" x14ac:dyDescent="0.4"/>
  <cols>
    <col min="1" max="1" width="7.6640625" style="73" customWidth="1"/>
    <col min="2" max="2" width="18.109375" style="73" bestFit="1" customWidth="1"/>
    <col min="3" max="3" width="6.6640625" style="72" customWidth="1"/>
    <col min="4" max="4" width="20.33203125" style="73" bestFit="1" customWidth="1"/>
    <col min="5" max="5" width="5" style="72" bestFit="1" customWidth="1"/>
    <col min="6" max="6" width="6.6640625" style="73" hidden="1" customWidth="1"/>
    <col min="7" max="8" width="9.44140625" style="73" bestFit="1" customWidth="1"/>
    <col min="9" max="9" width="7" style="73" customWidth="1"/>
    <col min="10" max="10" width="8.88671875" style="73" customWidth="1"/>
    <col min="11" max="11" width="6.6640625" style="73" bestFit="1" customWidth="1"/>
    <col min="12" max="12" width="9.44140625" style="73" bestFit="1" customWidth="1"/>
    <col min="13" max="13" width="6.88671875" style="73" customWidth="1"/>
    <col min="14" max="15" width="8.88671875" style="73" bestFit="1" customWidth="1"/>
    <col min="16" max="16384" width="9.109375" style="73"/>
  </cols>
  <sheetData>
    <row r="1" spans="1:16" customFormat="1" ht="25.2" x14ac:dyDescent="0.6">
      <c r="A1" s="305" t="s">
        <v>498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</row>
    <row r="2" spans="1:16" customFormat="1" x14ac:dyDescent="0.4">
      <c r="A2" s="59"/>
      <c r="C2" s="59"/>
      <c r="D2" s="60"/>
      <c r="E2" s="60"/>
      <c r="F2" s="59"/>
      <c r="G2" s="59"/>
      <c r="H2" s="59"/>
      <c r="I2" s="59"/>
      <c r="J2" s="65"/>
    </row>
    <row r="3" spans="1:16" customFormat="1" ht="39.6" x14ac:dyDescent="0.9">
      <c r="A3" s="306" t="str">
        <f>Název</f>
        <v>Milevský pohár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</row>
    <row r="4" spans="1:16" s="63" customFormat="1" ht="13.2" x14ac:dyDescent="0.35">
      <c r="A4" s="61"/>
      <c r="B4" s="62"/>
      <c r="C4" s="62"/>
      <c r="D4" s="62"/>
      <c r="E4" s="62"/>
      <c r="F4" s="62"/>
      <c r="G4" s="62"/>
      <c r="H4" s="62"/>
      <c r="I4" s="62"/>
      <c r="J4" s="105"/>
    </row>
    <row r="5" spans="1:16" customFormat="1" ht="19.8" x14ac:dyDescent="0.5">
      <c r="A5" s="307" t="str">
        <f>Datum</f>
        <v>12.března 2016</v>
      </c>
      <c r="B5" s="307"/>
      <c r="C5" s="307"/>
      <c r="D5" s="307"/>
      <c r="E5" s="307"/>
      <c r="F5" s="307"/>
      <c r="G5" s="307"/>
      <c r="H5" s="307"/>
      <c r="I5" s="307"/>
      <c r="J5" s="307"/>
      <c r="K5" s="307"/>
    </row>
    <row r="6" spans="1:16" s="63" customFormat="1" ht="7.5" customHeight="1" x14ac:dyDescent="0.35">
      <c r="A6" s="61"/>
      <c r="B6" s="62"/>
      <c r="C6" s="62"/>
      <c r="D6" s="62"/>
      <c r="E6" s="62"/>
      <c r="F6" s="62"/>
      <c r="G6" s="62"/>
      <c r="H6" s="62"/>
      <c r="I6" s="62"/>
      <c r="J6" s="105"/>
    </row>
    <row r="7" spans="1:16" customFormat="1" ht="19.8" x14ac:dyDescent="0.5">
      <c r="A7" s="307" t="str">
        <f>Místo</f>
        <v>Milevsko</v>
      </c>
      <c r="B7" s="307"/>
      <c r="C7" s="307"/>
      <c r="D7" s="307"/>
      <c r="E7" s="307"/>
      <c r="F7" s="307"/>
      <c r="G7" s="307"/>
      <c r="H7" s="307"/>
      <c r="I7" s="307"/>
      <c r="J7" s="307"/>
      <c r="K7" s="307"/>
    </row>
    <row r="8" spans="1:16" ht="19.8" x14ac:dyDescent="0.5">
      <c r="A8" s="70"/>
      <c r="B8" s="71"/>
      <c r="D8" s="71"/>
      <c r="F8" s="71"/>
      <c r="G8" s="71"/>
      <c r="H8" s="71"/>
      <c r="I8" s="71"/>
      <c r="J8" s="71"/>
      <c r="K8" s="71"/>
      <c r="L8" s="71"/>
      <c r="M8" s="71"/>
      <c r="N8" s="71"/>
      <c r="O8" s="71"/>
    </row>
    <row r="9" spans="1:16" ht="20.399999999999999" thickBot="1" x14ac:dyDescent="0.55000000000000004">
      <c r="A9" s="64" t="str">
        <f>_kat10</f>
        <v>9. kategorie - dorostenky, ročník 2000 a st.</v>
      </c>
    </row>
    <row r="10" spans="1:16" ht="17.399999999999999" thickTop="1" x14ac:dyDescent="0.45">
      <c r="A10" s="74"/>
      <c r="B10" s="75"/>
      <c r="C10" s="76"/>
      <c r="D10" s="77"/>
      <c r="E10" s="246"/>
      <c r="F10" s="311" t="str">
        <f>Kat10S1</f>
        <v>sestava s míčem</v>
      </c>
      <c r="G10" s="311"/>
      <c r="H10" s="311"/>
      <c r="I10" s="311"/>
      <c r="J10" s="312"/>
      <c r="K10" s="310" t="str">
        <f>Kat10S2</f>
        <v>sestava s libovolným náčiním</v>
      </c>
      <c r="L10" s="311"/>
      <c r="M10" s="311"/>
      <c r="N10" s="311"/>
      <c r="O10" s="312"/>
      <c r="P10" s="106"/>
    </row>
    <row r="11" spans="1:16" ht="16.8" x14ac:dyDescent="0.45">
      <c r="A11" s="79" t="s">
        <v>499</v>
      </c>
      <c r="B11" s="80" t="s">
        <v>500</v>
      </c>
      <c r="C11" s="81" t="s">
        <v>3</v>
      </c>
      <c r="D11" s="82" t="s">
        <v>4</v>
      </c>
      <c r="E11" s="247" t="s">
        <v>5</v>
      </c>
      <c r="F11" s="313" t="s">
        <v>504</v>
      </c>
      <c r="G11" s="66" t="s">
        <v>501</v>
      </c>
      <c r="H11" s="83" t="s">
        <v>502</v>
      </c>
      <c r="I11" s="83" t="s">
        <v>482</v>
      </c>
      <c r="J11" s="84" t="s">
        <v>503</v>
      </c>
      <c r="K11" s="66" t="s">
        <v>501</v>
      </c>
      <c r="L11" s="83" t="s">
        <v>502</v>
      </c>
      <c r="M11" s="83" t="s">
        <v>482</v>
      </c>
      <c r="N11" s="84" t="s">
        <v>503</v>
      </c>
      <c r="O11" s="107" t="s">
        <v>505</v>
      </c>
    </row>
    <row r="12" spans="1:16" ht="15.75" customHeight="1" thickBot="1" x14ac:dyDescent="0.45">
      <c r="A12" s="85"/>
      <c r="B12" s="86"/>
      <c r="C12" s="87"/>
      <c r="D12" s="88"/>
      <c r="E12" s="248"/>
      <c r="F12" s="314"/>
      <c r="G12" s="67" t="s">
        <v>477</v>
      </c>
      <c r="H12" s="90" t="s">
        <v>470</v>
      </c>
      <c r="I12" s="90"/>
      <c r="J12" s="91"/>
      <c r="K12" s="67" t="s">
        <v>477</v>
      </c>
      <c r="L12" s="90" t="s">
        <v>470</v>
      </c>
      <c r="M12" s="90"/>
      <c r="N12" s="91"/>
      <c r="O12" s="108"/>
    </row>
    <row r="13" spans="1:16" ht="16.5" hidden="1" customHeight="1" x14ac:dyDescent="0.45">
      <c r="A13" s="78">
        <v>1</v>
      </c>
      <c r="B13" s="92"/>
      <c r="C13" s="93"/>
      <c r="D13" s="94"/>
      <c r="E13" s="95" t="s">
        <v>18</v>
      </c>
      <c r="F13" s="109"/>
      <c r="G13" s="96">
        <v>0</v>
      </c>
      <c r="H13" s="96" t="e">
        <v>#NUM!</v>
      </c>
      <c r="I13" s="96">
        <v>0</v>
      </c>
      <c r="J13" s="97" t="e">
        <v>#NUM!</v>
      </c>
      <c r="K13" s="96">
        <v>0</v>
      </c>
      <c r="L13" s="96" t="e">
        <v>#NUM!</v>
      </c>
      <c r="M13" s="96">
        <v>0</v>
      </c>
      <c r="N13" s="97" t="e">
        <v>#NUM!</v>
      </c>
      <c r="O13" s="110" t="e">
        <v>#NUM!</v>
      </c>
    </row>
    <row r="14" spans="1:16" s="98" customFormat="1" ht="18" thickTop="1" thickBot="1" x14ac:dyDescent="0.5">
      <c r="A14" s="262">
        <v>1</v>
      </c>
      <c r="B14" s="263" t="s">
        <v>459</v>
      </c>
      <c r="C14" s="264">
        <v>1993</v>
      </c>
      <c r="D14" s="265" t="s">
        <v>22</v>
      </c>
      <c r="E14" s="262" t="s">
        <v>18</v>
      </c>
      <c r="F14" s="266" t="e">
        <v>#REF!</v>
      </c>
      <c r="G14" s="267">
        <v>4.55</v>
      </c>
      <c r="H14" s="68">
        <v>7.2</v>
      </c>
      <c r="I14" s="267">
        <v>0</v>
      </c>
      <c r="J14" s="268">
        <v>11.75</v>
      </c>
      <c r="K14" s="267">
        <v>5.3</v>
      </c>
      <c r="L14" s="68">
        <v>7.9</v>
      </c>
      <c r="M14" s="267">
        <v>0</v>
      </c>
      <c r="N14" s="268">
        <v>13.2</v>
      </c>
      <c r="O14" s="269">
        <v>24.95</v>
      </c>
    </row>
    <row r="15" spans="1:16" s="98" customFormat="1" ht="18" thickTop="1" thickBot="1" x14ac:dyDescent="0.5">
      <c r="A15" s="262">
        <v>2</v>
      </c>
      <c r="B15" s="271" t="s">
        <v>444</v>
      </c>
      <c r="C15" s="272">
        <v>2000</v>
      </c>
      <c r="D15" s="273" t="s">
        <v>195</v>
      </c>
      <c r="E15" s="270" t="s">
        <v>18</v>
      </c>
      <c r="F15" s="274" t="e">
        <v>#REF!</v>
      </c>
      <c r="G15" s="275">
        <v>3.35</v>
      </c>
      <c r="H15" s="225">
        <v>6.75</v>
      </c>
      <c r="I15" s="275">
        <v>0</v>
      </c>
      <c r="J15" s="276">
        <v>10.1</v>
      </c>
      <c r="K15" s="275">
        <v>4.95</v>
      </c>
      <c r="L15" s="225">
        <v>7.1</v>
      </c>
      <c r="M15" s="275">
        <v>0</v>
      </c>
      <c r="N15" s="276">
        <v>12.05</v>
      </c>
      <c r="O15" s="277">
        <v>22.15</v>
      </c>
    </row>
    <row r="16" spans="1:16" s="98" customFormat="1" ht="18" thickTop="1" thickBot="1" x14ac:dyDescent="0.5">
      <c r="A16" s="262">
        <v>3</v>
      </c>
      <c r="B16" s="271" t="s">
        <v>462</v>
      </c>
      <c r="C16" s="272">
        <v>1995</v>
      </c>
      <c r="D16" s="273" t="s">
        <v>455</v>
      </c>
      <c r="E16" s="270" t="s">
        <v>18</v>
      </c>
      <c r="F16" s="274" t="e">
        <v>#REF!</v>
      </c>
      <c r="G16" s="275">
        <v>2.75</v>
      </c>
      <c r="H16" s="225">
        <v>7</v>
      </c>
      <c r="I16" s="275">
        <v>0</v>
      </c>
      <c r="J16" s="276">
        <v>9.75</v>
      </c>
      <c r="K16" s="275">
        <v>4.4000000000000004</v>
      </c>
      <c r="L16" s="225">
        <v>7.05</v>
      </c>
      <c r="M16" s="275">
        <v>0</v>
      </c>
      <c r="N16" s="276">
        <v>11.45</v>
      </c>
      <c r="O16" s="277">
        <v>21.2</v>
      </c>
    </row>
    <row r="17" spans="1:15" s="98" customFormat="1" ht="18" thickTop="1" thickBot="1" x14ac:dyDescent="0.5">
      <c r="A17" s="262">
        <v>4</v>
      </c>
      <c r="B17" s="271" t="s">
        <v>454</v>
      </c>
      <c r="C17" s="272">
        <v>1993</v>
      </c>
      <c r="D17" s="273" t="s">
        <v>455</v>
      </c>
      <c r="E17" s="270" t="s">
        <v>18</v>
      </c>
      <c r="F17" s="274" t="e">
        <v>#REF!</v>
      </c>
      <c r="G17" s="275">
        <v>3.9</v>
      </c>
      <c r="H17" s="225">
        <v>7.1</v>
      </c>
      <c r="I17" s="275">
        <v>0</v>
      </c>
      <c r="J17" s="276">
        <v>11</v>
      </c>
      <c r="K17" s="275">
        <v>3.45</v>
      </c>
      <c r="L17" s="225">
        <v>6.5</v>
      </c>
      <c r="M17" s="275">
        <v>0.6</v>
      </c>
      <c r="N17" s="276">
        <v>9.35</v>
      </c>
      <c r="O17" s="277">
        <v>20.350000000000001</v>
      </c>
    </row>
    <row r="18" spans="1:15" s="98" customFormat="1" ht="18" thickTop="1" thickBot="1" x14ac:dyDescent="0.5">
      <c r="A18" s="262">
        <v>5</v>
      </c>
      <c r="B18" s="271" t="s">
        <v>465</v>
      </c>
      <c r="C18" s="272">
        <v>2000</v>
      </c>
      <c r="D18" s="273" t="s">
        <v>195</v>
      </c>
      <c r="E18" s="270" t="s">
        <v>18</v>
      </c>
      <c r="F18" s="274" t="e">
        <v>#REF!</v>
      </c>
      <c r="G18" s="275">
        <v>2.7</v>
      </c>
      <c r="H18" s="225">
        <v>6.1</v>
      </c>
      <c r="I18" s="275">
        <v>0</v>
      </c>
      <c r="J18" s="276">
        <v>8.8000000000000007</v>
      </c>
      <c r="K18" s="275">
        <v>4.25</v>
      </c>
      <c r="L18" s="225">
        <v>7.2</v>
      </c>
      <c r="M18" s="275">
        <v>0</v>
      </c>
      <c r="N18" s="276">
        <v>11.45</v>
      </c>
      <c r="O18" s="277">
        <v>20.25</v>
      </c>
    </row>
    <row r="19" spans="1:15" s="98" customFormat="1" ht="18" thickTop="1" thickBot="1" x14ac:dyDescent="0.5">
      <c r="A19" s="262">
        <v>6</v>
      </c>
      <c r="B19" s="271" t="s">
        <v>450</v>
      </c>
      <c r="C19" s="272">
        <v>1998</v>
      </c>
      <c r="D19" s="273" t="s">
        <v>100</v>
      </c>
      <c r="E19" s="270" t="s">
        <v>18</v>
      </c>
      <c r="F19" s="274" t="e">
        <v>#REF!</v>
      </c>
      <c r="G19" s="275">
        <v>3.5</v>
      </c>
      <c r="H19" s="225">
        <v>7.15</v>
      </c>
      <c r="I19" s="275">
        <v>0</v>
      </c>
      <c r="J19" s="276">
        <v>10.65</v>
      </c>
      <c r="K19" s="275">
        <v>3.2</v>
      </c>
      <c r="L19" s="225">
        <v>6.15</v>
      </c>
      <c r="M19" s="275">
        <v>0</v>
      </c>
      <c r="N19" s="276">
        <v>9.3500000000000014</v>
      </c>
      <c r="O19" s="277">
        <v>20</v>
      </c>
    </row>
    <row r="20" spans="1:15" s="98" customFormat="1" ht="18" thickTop="1" thickBot="1" x14ac:dyDescent="0.5">
      <c r="A20" s="202">
        <v>7</v>
      </c>
      <c r="B20" s="197" t="s">
        <v>452</v>
      </c>
      <c r="C20" s="83">
        <v>2000</v>
      </c>
      <c r="D20" s="99" t="s">
        <v>341</v>
      </c>
      <c r="E20" s="196" t="s">
        <v>18</v>
      </c>
      <c r="F20" s="111" t="e">
        <v>#REF!</v>
      </c>
      <c r="G20" s="100">
        <v>2.4500000000000002</v>
      </c>
      <c r="H20" s="101">
        <v>6.8</v>
      </c>
      <c r="I20" s="100">
        <v>0</v>
      </c>
      <c r="J20" s="102">
        <v>9.25</v>
      </c>
      <c r="K20" s="100">
        <v>3.8</v>
      </c>
      <c r="L20" s="101">
        <v>6.5</v>
      </c>
      <c r="M20" s="100">
        <v>0</v>
      </c>
      <c r="N20" s="102">
        <v>10.3</v>
      </c>
      <c r="O20" s="249">
        <v>19.55</v>
      </c>
    </row>
    <row r="21" spans="1:15" s="342" customFormat="1" ht="18" thickTop="1" thickBot="1" x14ac:dyDescent="0.5">
      <c r="A21" s="365">
        <v>8</v>
      </c>
      <c r="B21" s="366" t="s">
        <v>457</v>
      </c>
      <c r="C21" s="367">
        <v>1998</v>
      </c>
      <c r="D21" s="368" t="s">
        <v>136</v>
      </c>
      <c r="E21" s="352" t="s">
        <v>18</v>
      </c>
      <c r="F21" s="369" t="e">
        <v>#REF!</v>
      </c>
      <c r="G21" s="370">
        <v>2.75</v>
      </c>
      <c r="H21" s="371">
        <v>6.9</v>
      </c>
      <c r="I21" s="370">
        <v>0</v>
      </c>
      <c r="J21" s="372">
        <v>9.65</v>
      </c>
      <c r="K21" s="370">
        <v>2.95</v>
      </c>
      <c r="L21" s="371">
        <v>6.2</v>
      </c>
      <c r="M21" s="370">
        <v>0</v>
      </c>
      <c r="N21" s="372">
        <v>9.15</v>
      </c>
      <c r="O21" s="373">
        <v>18.8</v>
      </c>
    </row>
    <row r="22" spans="1:15" s="98" customFormat="1" ht="18" thickTop="1" thickBot="1" x14ac:dyDescent="0.5">
      <c r="A22" s="202">
        <v>9</v>
      </c>
      <c r="B22" s="199" t="s">
        <v>447</v>
      </c>
      <c r="C22" s="200">
        <v>1999</v>
      </c>
      <c r="D22" s="201" t="s">
        <v>306</v>
      </c>
      <c r="E22" s="198" t="s">
        <v>62</v>
      </c>
      <c r="F22" s="112" t="e">
        <v>#REF!</v>
      </c>
      <c r="G22" s="103">
        <v>2.4500000000000002</v>
      </c>
      <c r="H22" s="69">
        <v>5.95</v>
      </c>
      <c r="I22" s="103">
        <v>1.1000000000000001</v>
      </c>
      <c r="J22" s="104">
        <v>7.3000000000000007</v>
      </c>
      <c r="K22" s="103">
        <v>2.85</v>
      </c>
      <c r="L22" s="69">
        <v>5.8</v>
      </c>
      <c r="M22" s="103">
        <v>0</v>
      </c>
      <c r="N22" s="104">
        <v>8.65</v>
      </c>
      <c r="O22" s="251">
        <v>15.950000000000001</v>
      </c>
    </row>
    <row r="23" spans="1:15" ht="16.8" thickTop="1" x14ac:dyDescent="0.4">
      <c r="F23" s="73" t="e">
        <f>#REF!</f>
        <v>#REF!</v>
      </c>
    </row>
  </sheetData>
  <sortState ref="B14:Q22">
    <sortCondition descending="1" ref="O14:O22"/>
  </sortState>
  <mergeCells count="7">
    <mergeCell ref="A1:K1"/>
    <mergeCell ref="A3:K3"/>
    <mergeCell ref="A5:K5"/>
    <mergeCell ref="A7:K7"/>
    <mergeCell ref="F11:F12"/>
    <mergeCell ref="F10:J10"/>
    <mergeCell ref="K10:O10"/>
  </mergeCells>
  <phoneticPr fontId="12" type="noConversion"/>
  <printOptions horizontalCentered="1"/>
  <pageMargins left="0" right="0" top="0.78740157480314965" bottom="0" header="0" footer="0"/>
  <pageSetup paperSize="9" scale="96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S16" sqref="S16"/>
    </sheetView>
  </sheetViews>
  <sheetFormatPr defaultRowHeight="13.2" x14ac:dyDescent="0.25"/>
  <cols>
    <col min="2" max="2" width="12.6640625" bestFit="1" customWidth="1"/>
    <col min="3" max="3" width="59.5546875" bestFit="1" customWidth="1"/>
    <col min="4" max="4" width="8.44140625" bestFit="1" customWidth="1"/>
    <col min="5" max="8" width="25.6640625" customWidth="1"/>
  </cols>
  <sheetData>
    <row r="1" spans="1:8" x14ac:dyDescent="0.25">
      <c r="B1" s="57" t="s">
        <v>507</v>
      </c>
      <c r="C1" s="54" t="s">
        <v>508</v>
      </c>
    </row>
    <row r="2" spans="1:8" x14ac:dyDescent="0.25">
      <c r="B2" s="57" t="s">
        <v>509</v>
      </c>
      <c r="C2" s="54" t="s">
        <v>510</v>
      </c>
    </row>
    <row r="3" spans="1:8" x14ac:dyDescent="0.25">
      <c r="B3" s="57" t="s">
        <v>511</v>
      </c>
      <c r="C3" s="55" t="s">
        <v>512</v>
      </c>
    </row>
    <row r="5" spans="1:8" x14ac:dyDescent="0.25">
      <c r="B5" s="57" t="s">
        <v>513</v>
      </c>
      <c r="C5" s="57" t="s">
        <v>514</v>
      </c>
      <c r="D5" s="57" t="s">
        <v>515</v>
      </c>
      <c r="E5" s="57" t="s">
        <v>516</v>
      </c>
      <c r="F5" s="57" t="s">
        <v>517</v>
      </c>
      <c r="G5" s="57" t="s">
        <v>518</v>
      </c>
      <c r="H5" s="57" t="s">
        <v>519</v>
      </c>
    </row>
    <row r="6" spans="1:8" x14ac:dyDescent="0.25">
      <c r="A6" s="5">
        <v>1</v>
      </c>
      <c r="B6" s="58">
        <v>1</v>
      </c>
      <c r="C6" s="48" t="s">
        <v>520</v>
      </c>
      <c r="D6" s="56">
        <v>1</v>
      </c>
      <c r="E6" s="54" t="s">
        <v>521</v>
      </c>
      <c r="F6" s="54" t="s">
        <v>522</v>
      </c>
      <c r="G6" s="54" t="s">
        <v>522</v>
      </c>
      <c r="H6" s="54" t="s">
        <v>522</v>
      </c>
    </row>
    <row r="7" spans="1:8" x14ac:dyDescent="0.25">
      <c r="A7" s="5">
        <v>2</v>
      </c>
      <c r="B7" s="58">
        <v>2</v>
      </c>
      <c r="C7" s="48" t="s">
        <v>523</v>
      </c>
      <c r="D7" s="56">
        <v>1</v>
      </c>
      <c r="E7" s="54" t="s">
        <v>521</v>
      </c>
      <c r="F7" s="54" t="s">
        <v>522</v>
      </c>
      <c r="G7" s="54" t="s">
        <v>522</v>
      </c>
      <c r="H7" s="54" t="s">
        <v>522</v>
      </c>
    </row>
    <row r="8" spans="1:8" x14ac:dyDescent="0.25">
      <c r="A8" s="5">
        <v>3</v>
      </c>
      <c r="B8" s="58" t="s">
        <v>131</v>
      </c>
      <c r="C8" s="48" t="s">
        <v>524</v>
      </c>
      <c r="D8" s="56">
        <v>2</v>
      </c>
      <c r="E8" s="54" t="s">
        <v>521</v>
      </c>
      <c r="F8" s="54" t="s">
        <v>525</v>
      </c>
      <c r="G8" s="54" t="s">
        <v>522</v>
      </c>
      <c r="H8" s="54" t="s">
        <v>522</v>
      </c>
    </row>
    <row r="9" spans="1:8" x14ac:dyDescent="0.25">
      <c r="A9" s="5">
        <v>4</v>
      </c>
      <c r="B9" s="58" t="s">
        <v>196</v>
      </c>
      <c r="C9" s="48" t="s">
        <v>526</v>
      </c>
      <c r="D9" s="56">
        <v>2</v>
      </c>
      <c r="E9" s="54" t="s">
        <v>521</v>
      </c>
      <c r="F9" s="54" t="s">
        <v>525</v>
      </c>
      <c r="G9" s="54" t="s">
        <v>522</v>
      </c>
      <c r="H9" s="54" t="s">
        <v>522</v>
      </c>
    </row>
    <row r="10" spans="1:8" x14ac:dyDescent="0.25">
      <c r="A10" s="5">
        <v>5</v>
      </c>
      <c r="B10" s="58">
        <v>4</v>
      </c>
      <c r="C10" s="48" t="s">
        <v>527</v>
      </c>
      <c r="D10" s="56">
        <v>2</v>
      </c>
      <c r="E10" s="54" t="s">
        <v>528</v>
      </c>
      <c r="F10" s="54" t="s">
        <v>525</v>
      </c>
      <c r="G10" s="54" t="s">
        <v>522</v>
      </c>
      <c r="H10" s="54" t="s">
        <v>522</v>
      </c>
    </row>
    <row r="11" spans="1:8" x14ac:dyDescent="0.25">
      <c r="A11" s="5">
        <v>6</v>
      </c>
      <c r="B11" s="58">
        <v>5</v>
      </c>
      <c r="C11" s="48" t="s">
        <v>529</v>
      </c>
      <c r="D11" s="56">
        <v>2</v>
      </c>
      <c r="E11" s="54" t="s">
        <v>530</v>
      </c>
      <c r="F11" s="54" t="s">
        <v>525</v>
      </c>
      <c r="G11" s="54" t="s">
        <v>522</v>
      </c>
      <c r="H11" s="54" t="s">
        <v>522</v>
      </c>
    </row>
    <row r="12" spans="1:8" x14ac:dyDescent="0.25">
      <c r="A12" s="5">
        <v>7</v>
      </c>
      <c r="B12" s="58">
        <v>6</v>
      </c>
      <c r="C12" s="48" t="s">
        <v>531</v>
      </c>
      <c r="D12" s="56">
        <v>2</v>
      </c>
      <c r="E12" s="54" t="s">
        <v>532</v>
      </c>
      <c r="F12" s="54" t="s">
        <v>525</v>
      </c>
      <c r="G12" s="54" t="s">
        <v>522</v>
      </c>
      <c r="H12" s="54" t="s">
        <v>522</v>
      </c>
    </row>
    <row r="13" spans="1:8" x14ac:dyDescent="0.25">
      <c r="A13" s="5">
        <v>8</v>
      </c>
      <c r="B13" s="58">
        <v>7</v>
      </c>
      <c r="C13" s="48" t="s">
        <v>533</v>
      </c>
      <c r="D13" s="56">
        <v>2</v>
      </c>
      <c r="E13" s="54" t="s">
        <v>521</v>
      </c>
      <c r="F13" s="54" t="s">
        <v>525</v>
      </c>
      <c r="G13" s="54" t="s">
        <v>522</v>
      </c>
      <c r="H13" s="54" t="s">
        <v>522</v>
      </c>
    </row>
    <row r="14" spans="1:8" x14ac:dyDescent="0.25">
      <c r="A14" s="5">
        <v>9</v>
      </c>
      <c r="B14" s="58">
        <v>8</v>
      </c>
      <c r="C14" s="48" t="s">
        <v>534</v>
      </c>
      <c r="D14" s="56">
        <v>2</v>
      </c>
      <c r="E14" s="54" t="s">
        <v>535</v>
      </c>
      <c r="F14" s="54" t="s">
        <v>525</v>
      </c>
      <c r="G14" s="54" t="s">
        <v>522</v>
      </c>
      <c r="H14" s="54" t="s">
        <v>522</v>
      </c>
    </row>
    <row r="15" spans="1:8" x14ac:dyDescent="0.25">
      <c r="A15" s="5">
        <v>10</v>
      </c>
      <c r="B15" s="58">
        <v>9</v>
      </c>
      <c r="C15" s="48" t="s">
        <v>536</v>
      </c>
      <c r="D15" s="56">
        <v>2</v>
      </c>
      <c r="E15" s="54" t="s">
        <v>537</v>
      </c>
      <c r="F15" s="54" t="s">
        <v>525</v>
      </c>
      <c r="G15" s="54" t="s">
        <v>522</v>
      </c>
      <c r="H15" s="54" t="s">
        <v>522</v>
      </c>
    </row>
    <row r="19" spans="3:3" ht="15.6" x14ac:dyDescent="0.3">
      <c r="C19" s="211"/>
    </row>
  </sheetData>
  <phoneticPr fontId="12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1"/>
  <sheetViews>
    <sheetView topLeftCell="A121" workbookViewId="0">
      <selection activeCell="S16" sqref="S16"/>
    </sheetView>
  </sheetViews>
  <sheetFormatPr defaultColWidth="9.109375" defaultRowHeight="13.2" x14ac:dyDescent="0.25"/>
  <cols>
    <col min="1" max="2" width="17.33203125" style="50" bestFit="1" customWidth="1"/>
    <col min="3" max="16384" width="9.109375" style="48"/>
  </cols>
  <sheetData>
    <row r="1" spans="1:2" x14ac:dyDescent="0.25">
      <c r="A1" s="50" t="s">
        <v>538</v>
      </c>
      <c r="B1" s="50" t="s">
        <v>539</v>
      </c>
    </row>
    <row r="2" spans="1:2" x14ac:dyDescent="0.25">
      <c r="A2" s="189" t="s">
        <v>322</v>
      </c>
      <c r="B2" s="189" t="s">
        <v>322</v>
      </c>
    </row>
    <row r="3" spans="1:2" x14ac:dyDescent="0.25">
      <c r="A3" s="41" t="s">
        <v>138</v>
      </c>
      <c r="B3" s="41" t="s">
        <v>540</v>
      </c>
    </row>
    <row r="4" spans="1:2" x14ac:dyDescent="0.25">
      <c r="A4" s="50" t="s">
        <v>541</v>
      </c>
      <c r="B4" s="50" t="s">
        <v>542</v>
      </c>
    </row>
    <row r="5" spans="1:2" x14ac:dyDescent="0.25">
      <c r="A5" s="39" t="s">
        <v>368</v>
      </c>
      <c r="B5" s="39" t="s">
        <v>543</v>
      </c>
    </row>
    <row r="6" spans="1:2" x14ac:dyDescent="0.25">
      <c r="A6" s="39" t="s">
        <v>172</v>
      </c>
      <c r="B6" s="39" t="s">
        <v>544</v>
      </c>
    </row>
    <row r="7" spans="1:2" x14ac:dyDescent="0.25">
      <c r="A7" s="48" t="s">
        <v>545</v>
      </c>
      <c r="B7" s="48" t="s">
        <v>545</v>
      </c>
    </row>
    <row r="8" spans="1:2" x14ac:dyDescent="0.25">
      <c r="A8" s="189" t="s">
        <v>394</v>
      </c>
      <c r="B8" s="189" t="s">
        <v>394</v>
      </c>
    </row>
    <row r="9" spans="1:2" x14ac:dyDescent="0.25">
      <c r="A9" s="48" t="s">
        <v>546</v>
      </c>
      <c r="B9" s="48" t="s">
        <v>546</v>
      </c>
    </row>
    <row r="10" spans="1:2" x14ac:dyDescent="0.25">
      <c r="A10" s="253" t="s">
        <v>141</v>
      </c>
      <c r="B10" s="253" t="s">
        <v>547</v>
      </c>
    </row>
    <row r="11" spans="1:2" x14ac:dyDescent="0.25">
      <c r="A11" s="252" t="s">
        <v>92</v>
      </c>
      <c r="B11" s="252" t="s">
        <v>548</v>
      </c>
    </row>
    <row r="12" spans="1:2" x14ac:dyDescent="0.25">
      <c r="A12" s="253" t="s">
        <v>92</v>
      </c>
      <c r="B12" s="253" t="s">
        <v>548</v>
      </c>
    </row>
    <row r="13" spans="1:2" x14ac:dyDescent="0.25">
      <c r="A13" s="189" t="s">
        <v>200</v>
      </c>
      <c r="B13" s="189" t="s">
        <v>200</v>
      </c>
    </row>
    <row r="14" spans="1:2" x14ac:dyDescent="0.25">
      <c r="A14" s="50" t="s">
        <v>549</v>
      </c>
      <c r="B14" s="50" t="s">
        <v>549</v>
      </c>
    </row>
    <row r="15" spans="1:2" x14ac:dyDescent="0.25">
      <c r="A15" s="51" t="s">
        <v>550</v>
      </c>
      <c r="B15" s="51" t="s">
        <v>550</v>
      </c>
    </row>
    <row r="16" spans="1:2" x14ac:dyDescent="0.25">
      <c r="A16" s="252" t="s">
        <v>67</v>
      </c>
      <c r="B16" s="252" t="s">
        <v>551</v>
      </c>
    </row>
    <row r="17" spans="1:2" x14ac:dyDescent="0.25">
      <c r="A17" s="50" t="s">
        <v>552</v>
      </c>
      <c r="B17" s="50" t="s">
        <v>553</v>
      </c>
    </row>
    <row r="18" spans="1:2" x14ac:dyDescent="0.25">
      <c r="A18" s="252" t="s">
        <v>116</v>
      </c>
      <c r="B18" s="252" t="s">
        <v>554</v>
      </c>
    </row>
    <row r="19" spans="1:2" x14ac:dyDescent="0.25">
      <c r="A19" s="41" t="s">
        <v>555</v>
      </c>
      <c r="B19" s="41" t="s">
        <v>556</v>
      </c>
    </row>
    <row r="20" spans="1:2" x14ac:dyDescent="0.25">
      <c r="A20" s="39" t="s">
        <v>153</v>
      </c>
      <c r="B20" s="39" t="s">
        <v>557</v>
      </c>
    </row>
    <row r="21" spans="1:2" x14ac:dyDescent="0.25">
      <c r="A21" s="253" t="s">
        <v>241</v>
      </c>
      <c r="B21" s="253" t="s">
        <v>558</v>
      </c>
    </row>
    <row r="22" spans="1:2" x14ac:dyDescent="0.25">
      <c r="A22" s="51" t="s">
        <v>559</v>
      </c>
      <c r="B22" s="51" t="s">
        <v>559</v>
      </c>
    </row>
    <row r="23" spans="1:2" x14ac:dyDescent="0.25">
      <c r="A23" s="50" t="s">
        <v>53</v>
      </c>
      <c r="B23" s="50" t="s">
        <v>560</v>
      </c>
    </row>
    <row r="24" spans="1:2" x14ac:dyDescent="0.25">
      <c r="A24" s="48" t="s">
        <v>561</v>
      </c>
      <c r="B24" s="48" t="s">
        <v>562</v>
      </c>
    </row>
    <row r="25" spans="1:2" x14ac:dyDescent="0.25">
      <c r="A25" s="53" t="s">
        <v>563</v>
      </c>
      <c r="B25" s="53" t="s">
        <v>564</v>
      </c>
    </row>
    <row r="26" spans="1:2" x14ac:dyDescent="0.25">
      <c r="A26" s="253" t="s">
        <v>416</v>
      </c>
      <c r="B26" s="253" t="s">
        <v>565</v>
      </c>
    </row>
    <row r="27" spans="1:2" x14ac:dyDescent="0.25">
      <c r="A27" s="39" t="s">
        <v>566</v>
      </c>
      <c r="B27" s="39" t="s">
        <v>567</v>
      </c>
    </row>
    <row r="28" spans="1:2" x14ac:dyDescent="0.25">
      <c r="A28" s="50" t="s">
        <v>126</v>
      </c>
      <c r="B28" s="50" t="s">
        <v>568</v>
      </c>
    </row>
    <row r="29" spans="1:2" x14ac:dyDescent="0.25">
      <c r="A29" s="53" t="s">
        <v>46</v>
      </c>
      <c r="B29" s="53" t="s">
        <v>569</v>
      </c>
    </row>
    <row r="30" spans="1:2" x14ac:dyDescent="0.25">
      <c r="A30" s="48" t="s">
        <v>570</v>
      </c>
      <c r="B30" s="48" t="s">
        <v>570</v>
      </c>
    </row>
    <row r="31" spans="1:2" x14ac:dyDescent="0.25">
      <c r="A31" s="48" t="s">
        <v>571</v>
      </c>
      <c r="B31" s="48" t="s">
        <v>572</v>
      </c>
    </row>
    <row r="32" spans="1:2" x14ac:dyDescent="0.25">
      <c r="A32" s="49" t="s">
        <v>362</v>
      </c>
      <c r="B32" s="49" t="s">
        <v>573</v>
      </c>
    </row>
    <row r="33" spans="1:2" x14ac:dyDescent="0.25">
      <c r="A33" s="48" t="s">
        <v>574</v>
      </c>
      <c r="B33" s="48" t="s">
        <v>574</v>
      </c>
    </row>
    <row r="34" spans="1:2" x14ac:dyDescent="0.25">
      <c r="A34" s="189" t="s">
        <v>244</v>
      </c>
      <c r="B34" s="189" t="s">
        <v>244</v>
      </c>
    </row>
    <row r="35" spans="1:2" x14ac:dyDescent="0.25">
      <c r="A35" s="48" t="s">
        <v>575</v>
      </c>
      <c r="B35" s="50" t="s">
        <v>576</v>
      </c>
    </row>
    <row r="36" spans="1:2" x14ac:dyDescent="0.25">
      <c r="A36" s="212" t="s">
        <v>28</v>
      </c>
      <c r="B36" s="212" t="s">
        <v>577</v>
      </c>
    </row>
    <row r="37" spans="1:2" x14ac:dyDescent="0.25">
      <c r="A37" s="48" t="s">
        <v>578</v>
      </c>
      <c r="B37" s="48" t="s">
        <v>578</v>
      </c>
    </row>
    <row r="38" spans="1:2" x14ac:dyDescent="0.25">
      <c r="A38" s="50" t="s">
        <v>255</v>
      </c>
      <c r="B38" s="50" t="s">
        <v>579</v>
      </c>
    </row>
    <row r="39" spans="1:2" x14ac:dyDescent="0.25">
      <c r="A39" s="48" t="s">
        <v>283</v>
      </c>
      <c r="B39" s="48" t="s">
        <v>283</v>
      </c>
    </row>
    <row r="40" spans="1:2" x14ac:dyDescent="0.25">
      <c r="A40" s="53" t="s">
        <v>580</v>
      </c>
      <c r="B40" s="53" t="s">
        <v>580</v>
      </c>
    </row>
    <row r="41" spans="1:2" x14ac:dyDescent="0.25">
      <c r="A41" s="212" t="s">
        <v>581</v>
      </c>
      <c r="B41" s="212" t="s">
        <v>582</v>
      </c>
    </row>
    <row r="42" spans="1:2" x14ac:dyDescent="0.25">
      <c r="A42" s="50" t="s">
        <v>123</v>
      </c>
      <c r="B42" s="50" t="s">
        <v>583</v>
      </c>
    </row>
    <row r="43" spans="1:2" x14ac:dyDescent="0.25">
      <c r="A43" s="53" t="s">
        <v>584</v>
      </c>
      <c r="B43" s="53" t="s">
        <v>585</v>
      </c>
    </row>
    <row r="44" spans="1:2" x14ac:dyDescent="0.25">
      <c r="A44" s="53" t="s">
        <v>586</v>
      </c>
      <c r="B44" s="53" t="s">
        <v>587</v>
      </c>
    </row>
    <row r="45" spans="1:2" x14ac:dyDescent="0.25">
      <c r="A45" s="51" t="s">
        <v>588</v>
      </c>
      <c r="B45" s="51" t="s">
        <v>588</v>
      </c>
    </row>
    <row r="46" spans="1:2" x14ac:dyDescent="0.25">
      <c r="A46" s="48" t="s">
        <v>588</v>
      </c>
      <c r="B46" s="48" t="s">
        <v>589</v>
      </c>
    </row>
    <row r="47" spans="1:2" x14ac:dyDescent="0.25">
      <c r="A47" s="50" t="s">
        <v>590</v>
      </c>
      <c r="B47" s="50" t="s">
        <v>590</v>
      </c>
    </row>
    <row r="48" spans="1:2" x14ac:dyDescent="0.25">
      <c r="A48" s="50" t="s">
        <v>40</v>
      </c>
      <c r="B48" s="50" t="s">
        <v>591</v>
      </c>
    </row>
    <row r="49" spans="1:2" x14ac:dyDescent="0.25">
      <c r="A49" s="50" t="s">
        <v>193</v>
      </c>
      <c r="B49" s="50" t="s">
        <v>592</v>
      </c>
    </row>
    <row r="50" spans="1:2" x14ac:dyDescent="0.25">
      <c r="A50" s="50" t="s">
        <v>24</v>
      </c>
      <c r="B50" s="50" t="s">
        <v>593</v>
      </c>
    </row>
    <row r="51" spans="1:2" x14ac:dyDescent="0.25">
      <c r="A51" s="50" t="s">
        <v>594</v>
      </c>
      <c r="B51" s="50" t="s">
        <v>594</v>
      </c>
    </row>
    <row r="52" spans="1:2" x14ac:dyDescent="0.25">
      <c r="A52" s="188" t="s">
        <v>109</v>
      </c>
      <c r="B52" s="188" t="s">
        <v>109</v>
      </c>
    </row>
    <row r="53" spans="1:2" x14ac:dyDescent="0.25">
      <c r="A53" s="48" t="s">
        <v>595</v>
      </c>
      <c r="B53" s="48" t="s">
        <v>596</v>
      </c>
    </row>
    <row r="54" spans="1:2" x14ac:dyDescent="0.25">
      <c r="A54" s="253" t="s">
        <v>145</v>
      </c>
      <c r="B54" s="253" t="s">
        <v>145</v>
      </c>
    </row>
    <row r="55" spans="1:2" x14ac:dyDescent="0.25">
      <c r="A55" s="50" t="s">
        <v>411</v>
      </c>
      <c r="B55" s="50" t="s">
        <v>597</v>
      </c>
    </row>
    <row r="56" spans="1:2" x14ac:dyDescent="0.25">
      <c r="A56" s="51" t="s">
        <v>598</v>
      </c>
      <c r="B56" s="51" t="s">
        <v>598</v>
      </c>
    </row>
    <row r="57" spans="1:2" x14ac:dyDescent="0.25">
      <c r="A57" s="189" t="s">
        <v>270</v>
      </c>
      <c r="B57" s="189" t="s">
        <v>270</v>
      </c>
    </row>
    <row r="58" spans="1:2" x14ac:dyDescent="0.25">
      <c r="A58" s="252" t="s">
        <v>79</v>
      </c>
      <c r="B58" s="252" t="s">
        <v>599</v>
      </c>
    </row>
    <row r="59" spans="1:2" x14ac:dyDescent="0.25">
      <c r="A59" s="49" t="s">
        <v>600</v>
      </c>
      <c r="B59" s="49" t="s">
        <v>601</v>
      </c>
    </row>
    <row r="60" spans="1:2" x14ac:dyDescent="0.25">
      <c r="A60" s="50" t="s">
        <v>337</v>
      </c>
      <c r="B60" s="50" t="s">
        <v>602</v>
      </c>
    </row>
    <row r="61" spans="1:2" x14ac:dyDescent="0.25">
      <c r="A61" s="50" t="s">
        <v>603</v>
      </c>
      <c r="B61" s="50" t="s">
        <v>604</v>
      </c>
    </row>
    <row r="62" spans="1:2" x14ac:dyDescent="0.25">
      <c r="A62" s="50" t="s">
        <v>158</v>
      </c>
      <c r="B62" s="50" t="s">
        <v>605</v>
      </c>
    </row>
    <row r="63" spans="1:2" x14ac:dyDescent="0.25">
      <c r="A63" s="51" t="s">
        <v>606</v>
      </c>
      <c r="B63" s="51" t="s">
        <v>606</v>
      </c>
    </row>
    <row r="64" spans="1:2" x14ac:dyDescent="0.25">
      <c r="A64" s="48" t="s">
        <v>607</v>
      </c>
      <c r="B64" s="48" t="s">
        <v>608</v>
      </c>
    </row>
    <row r="65" spans="1:2" x14ac:dyDescent="0.25">
      <c r="A65" s="252" t="s">
        <v>102</v>
      </c>
      <c r="B65" s="252" t="s">
        <v>102</v>
      </c>
    </row>
    <row r="66" spans="1:2" x14ac:dyDescent="0.25">
      <c r="A66" s="51" t="s">
        <v>609</v>
      </c>
      <c r="B66" s="51" t="s">
        <v>609</v>
      </c>
    </row>
    <row r="67" spans="1:2" x14ac:dyDescent="0.25">
      <c r="A67" s="252" t="s">
        <v>610</v>
      </c>
      <c r="B67" s="252" t="s">
        <v>611</v>
      </c>
    </row>
    <row r="68" spans="1:2" x14ac:dyDescent="0.25">
      <c r="A68" s="48" t="s">
        <v>612</v>
      </c>
      <c r="B68" s="48" t="s">
        <v>612</v>
      </c>
    </row>
    <row r="69" spans="1:2" x14ac:dyDescent="0.25">
      <c r="A69" s="50" t="s">
        <v>613</v>
      </c>
      <c r="B69" s="50" t="s">
        <v>614</v>
      </c>
    </row>
    <row r="70" spans="1:2" x14ac:dyDescent="0.25">
      <c r="A70" s="48" t="s">
        <v>615</v>
      </c>
      <c r="B70" s="48" t="s">
        <v>616</v>
      </c>
    </row>
    <row r="71" spans="1:2" x14ac:dyDescent="0.25">
      <c r="A71" s="49" t="s">
        <v>617</v>
      </c>
      <c r="B71" s="49" t="s">
        <v>618</v>
      </c>
    </row>
    <row r="72" spans="1:2" x14ac:dyDescent="0.25">
      <c r="A72" s="49" t="s">
        <v>619</v>
      </c>
      <c r="B72" s="49" t="s">
        <v>620</v>
      </c>
    </row>
    <row r="73" spans="1:2" x14ac:dyDescent="0.25">
      <c r="A73" s="189" t="s">
        <v>250</v>
      </c>
      <c r="B73" s="189" t="s">
        <v>250</v>
      </c>
    </row>
    <row r="74" spans="1:2" x14ac:dyDescent="0.25">
      <c r="A74" s="50" t="s">
        <v>621</v>
      </c>
      <c r="B74" s="50" t="s">
        <v>622</v>
      </c>
    </row>
    <row r="75" spans="1:2" x14ac:dyDescent="0.25">
      <c r="A75" s="51" t="s">
        <v>623</v>
      </c>
      <c r="B75" s="51" t="s">
        <v>623</v>
      </c>
    </row>
    <row r="76" spans="1:2" x14ac:dyDescent="0.25">
      <c r="A76" s="49" t="s">
        <v>624</v>
      </c>
      <c r="B76" s="49" t="s">
        <v>625</v>
      </c>
    </row>
    <row r="77" spans="1:2" x14ac:dyDescent="0.25">
      <c r="A77" s="51" t="s">
        <v>626</v>
      </c>
      <c r="B77" s="51" t="s">
        <v>626</v>
      </c>
    </row>
    <row r="78" spans="1:2" x14ac:dyDescent="0.25">
      <c r="A78" s="50" t="s">
        <v>627</v>
      </c>
      <c r="B78" s="50" t="s">
        <v>627</v>
      </c>
    </row>
    <row r="79" spans="1:2" x14ac:dyDescent="0.25">
      <c r="A79" s="50" t="s">
        <v>628</v>
      </c>
      <c r="B79" s="50" t="s">
        <v>629</v>
      </c>
    </row>
    <row r="80" spans="1:2" x14ac:dyDescent="0.25">
      <c r="A80" s="50" t="s">
        <v>630</v>
      </c>
      <c r="B80" s="50" t="s">
        <v>631</v>
      </c>
    </row>
    <row r="81" spans="1:2" x14ac:dyDescent="0.25">
      <c r="A81" s="50" t="s">
        <v>632</v>
      </c>
      <c r="B81" s="50" t="s">
        <v>633</v>
      </c>
    </row>
    <row r="82" spans="1:2" x14ac:dyDescent="0.25">
      <c r="A82" s="51" t="s">
        <v>273</v>
      </c>
      <c r="B82" s="51" t="s">
        <v>273</v>
      </c>
    </row>
    <row r="83" spans="1:2" x14ac:dyDescent="0.25">
      <c r="A83" s="51" t="s">
        <v>634</v>
      </c>
      <c r="B83" s="51" t="s">
        <v>635</v>
      </c>
    </row>
    <row r="84" spans="1:2" x14ac:dyDescent="0.25">
      <c r="A84" s="253" t="s">
        <v>297</v>
      </c>
      <c r="B84" s="253" t="s">
        <v>636</v>
      </c>
    </row>
    <row r="85" spans="1:2" x14ac:dyDescent="0.25">
      <c r="A85" s="189" t="s">
        <v>294</v>
      </c>
      <c r="B85" s="189" t="s">
        <v>294</v>
      </c>
    </row>
    <row r="86" spans="1:2" x14ac:dyDescent="0.25">
      <c r="A86" s="50" t="s">
        <v>162</v>
      </c>
      <c r="B86" s="50" t="s">
        <v>637</v>
      </c>
    </row>
    <row r="87" spans="1:2" x14ac:dyDescent="0.25">
      <c r="A87" s="51" t="s">
        <v>638</v>
      </c>
      <c r="B87" s="51" t="s">
        <v>638</v>
      </c>
    </row>
    <row r="88" spans="1:2" x14ac:dyDescent="0.25">
      <c r="A88" s="51" t="s">
        <v>639</v>
      </c>
      <c r="B88" s="51" t="s">
        <v>639</v>
      </c>
    </row>
    <row r="89" spans="1:2" x14ac:dyDescent="0.25">
      <c r="A89" s="51" t="s">
        <v>15</v>
      </c>
      <c r="B89" s="51" t="s">
        <v>15</v>
      </c>
    </row>
    <row r="90" spans="1:2" x14ac:dyDescent="0.25">
      <c r="A90" s="253" t="s">
        <v>434</v>
      </c>
      <c r="B90" s="253" t="s">
        <v>640</v>
      </c>
    </row>
    <row r="91" spans="1:2" x14ac:dyDescent="0.25">
      <c r="A91" s="53" t="s">
        <v>76</v>
      </c>
      <c r="B91" s="53" t="s">
        <v>641</v>
      </c>
    </row>
    <row r="92" spans="1:2" x14ac:dyDescent="0.25">
      <c r="A92" s="50" t="s">
        <v>642</v>
      </c>
      <c r="B92" s="50" t="s">
        <v>643</v>
      </c>
    </row>
    <row r="93" spans="1:2" x14ac:dyDescent="0.25">
      <c r="A93" s="48" t="s">
        <v>644</v>
      </c>
      <c r="B93" s="48" t="s">
        <v>644</v>
      </c>
    </row>
    <row r="94" spans="1:2" x14ac:dyDescent="0.25">
      <c r="A94" s="51" t="s">
        <v>645</v>
      </c>
      <c r="B94" s="51" t="s">
        <v>645</v>
      </c>
    </row>
    <row r="95" spans="1:2" x14ac:dyDescent="0.25">
      <c r="A95" s="48" t="s">
        <v>646</v>
      </c>
      <c r="B95" s="48" t="s">
        <v>647</v>
      </c>
    </row>
    <row r="96" spans="1:2" x14ac:dyDescent="0.25">
      <c r="A96" s="51" t="s">
        <v>98</v>
      </c>
      <c r="B96" s="51" t="s">
        <v>98</v>
      </c>
    </row>
    <row r="97" spans="1:2" x14ac:dyDescent="0.25">
      <c r="A97" s="189" t="s">
        <v>648</v>
      </c>
      <c r="B97" s="189" t="s">
        <v>648</v>
      </c>
    </row>
    <row r="98" spans="1:2" x14ac:dyDescent="0.25">
      <c r="A98" s="51" t="s">
        <v>258</v>
      </c>
      <c r="B98" s="51" t="s">
        <v>258</v>
      </c>
    </row>
    <row r="99" spans="1:2" x14ac:dyDescent="0.25">
      <c r="A99" s="50" t="s">
        <v>70</v>
      </c>
      <c r="B99" s="50" t="s">
        <v>649</v>
      </c>
    </row>
    <row r="100" spans="1:2" x14ac:dyDescent="0.25">
      <c r="A100" s="48" t="s">
        <v>650</v>
      </c>
      <c r="B100" s="50" t="s">
        <v>651</v>
      </c>
    </row>
    <row r="101" spans="1:2" x14ac:dyDescent="0.25">
      <c r="A101" s="50" t="s">
        <v>56</v>
      </c>
      <c r="B101" s="50" t="s">
        <v>652</v>
      </c>
    </row>
    <row r="102" spans="1:2" x14ac:dyDescent="0.25">
      <c r="A102" s="50" t="s">
        <v>653</v>
      </c>
      <c r="B102" s="50" t="s">
        <v>654</v>
      </c>
    </row>
    <row r="103" spans="1:2" x14ac:dyDescent="0.25">
      <c r="A103" s="189" t="s">
        <v>449</v>
      </c>
      <c r="B103" s="189" t="s">
        <v>449</v>
      </c>
    </row>
    <row r="104" spans="1:2" x14ac:dyDescent="0.25">
      <c r="A104" s="50" t="s">
        <v>238</v>
      </c>
      <c r="B104" s="50" t="s">
        <v>655</v>
      </c>
    </row>
    <row r="105" spans="1:2" x14ac:dyDescent="0.25">
      <c r="A105" s="189" t="s">
        <v>261</v>
      </c>
      <c r="B105" s="189" t="s">
        <v>261</v>
      </c>
    </row>
    <row r="106" spans="1:2" x14ac:dyDescent="0.25">
      <c r="A106" s="256" t="s">
        <v>319</v>
      </c>
      <c r="B106" s="256" t="s">
        <v>319</v>
      </c>
    </row>
    <row r="107" spans="1:2" x14ac:dyDescent="0.25">
      <c r="A107" s="48" t="s">
        <v>656</v>
      </c>
      <c r="B107" s="48" t="s">
        <v>656</v>
      </c>
    </row>
    <row r="108" spans="1:2" x14ac:dyDescent="0.25">
      <c r="A108" s="48" t="s">
        <v>20</v>
      </c>
      <c r="B108" s="50" t="s">
        <v>657</v>
      </c>
    </row>
    <row r="109" spans="1:2" x14ac:dyDescent="0.25">
      <c r="A109" s="50" t="s">
        <v>658</v>
      </c>
      <c r="B109" s="50" t="s">
        <v>659</v>
      </c>
    </row>
    <row r="110" spans="1:2" x14ac:dyDescent="0.25">
      <c r="A110" s="50" t="s">
        <v>660</v>
      </c>
      <c r="B110" s="50" t="s">
        <v>661</v>
      </c>
    </row>
    <row r="111" spans="1:2" x14ac:dyDescent="0.25">
      <c r="A111" s="48" t="s">
        <v>105</v>
      </c>
      <c r="B111" s="50" t="s">
        <v>662</v>
      </c>
    </row>
    <row r="112" spans="1:2" x14ac:dyDescent="0.25">
      <c r="A112" s="50" t="s">
        <v>663</v>
      </c>
      <c r="B112" s="50" t="s">
        <v>664</v>
      </c>
    </row>
    <row r="113" spans="1:2" x14ac:dyDescent="0.25">
      <c r="A113" s="51" t="s">
        <v>313</v>
      </c>
      <c r="B113" s="51" t="s">
        <v>313</v>
      </c>
    </row>
    <row r="114" spans="1:2" x14ac:dyDescent="0.25">
      <c r="A114" s="51" t="s">
        <v>233</v>
      </c>
      <c r="B114" s="51" t="s">
        <v>233</v>
      </c>
    </row>
    <row r="115" spans="1:2" x14ac:dyDescent="0.25">
      <c r="A115" s="50" t="s">
        <v>665</v>
      </c>
      <c r="B115" s="50" t="s">
        <v>666</v>
      </c>
    </row>
    <row r="116" spans="1:2" x14ac:dyDescent="0.25">
      <c r="A116" s="50" t="s">
        <v>667</v>
      </c>
      <c r="B116" s="50" t="s">
        <v>668</v>
      </c>
    </row>
    <row r="117" spans="1:2" x14ac:dyDescent="0.25">
      <c r="A117" s="49" t="s">
        <v>669</v>
      </c>
      <c r="B117" s="49" t="s">
        <v>670</v>
      </c>
    </row>
    <row r="118" spans="1:2" x14ac:dyDescent="0.25">
      <c r="A118" s="53" t="s">
        <v>166</v>
      </c>
      <c r="B118" s="53" t="s">
        <v>671</v>
      </c>
    </row>
    <row r="119" spans="1:2" x14ac:dyDescent="0.25">
      <c r="A119" s="189" t="s">
        <v>385</v>
      </c>
      <c r="B119" s="189" t="s">
        <v>385</v>
      </c>
    </row>
    <row r="120" spans="1:2" x14ac:dyDescent="0.25">
      <c r="A120" s="50" t="s">
        <v>672</v>
      </c>
      <c r="B120" s="50" t="s">
        <v>673</v>
      </c>
    </row>
    <row r="121" spans="1:2" x14ac:dyDescent="0.25">
      <c r="A121" s="48" t="s">
        <v>674</v>
      </c>
      <c r="B121" s="50" t="s">
        <v>675</v>
      </c>
    </row>
    <row r="122" spans="1:2" x14ac:dyDescent="0.25">
      <c r="A122" s="50" t="s">
        <v>203</v>
      </c>
      <c r="B122" s="50" t="s">
        <v>675</v>
      </c>
    </row>
    <row r="123" spans="1:2" x14ac:dyDescent="0.25">
      <c r="A123" s="51" t="s">
        <v>676</v>
      </c>
      <c r="B123" s="51" t="s">
        <v>676</v>
      </c>
    </row>
    <row r="124" spans="1:2" x14ac:dyDescent="0.25">
      <c r="A124" s="50" t="s">
        <v>461</v>
      </c>
      <c r="B124" s="50" t="s">
        <v>677</v>
      </c>
    </row>
    <row r="125" spans="1:2" x14ac:dyDescent="0.25">
      <c r="A125" s="48" t="s">
        <v>678</v>
      </c>
      <c r="B125" s="48" t="s">
        <v>679</v>
      </c>
    </row>
    <row r="126" spans="1:2" x14ac:dyDescent="0.25">
      <c r="A126" s="50" t="s">
        <v>680</v>
      </c>
      <c r="B126" s="50" t="s">
        <v>681</v>
      </c>
    </row>
    <row r="127" spans="1:2" x14ac:dyDescent="0.25">
      <c r="A127" s="50" t="s">
        <v>682</v>
      </c>
      <c r="B127" s="50" t="s">
        <v>682</v>
      </c>
    </row>
    <row r="128" spans="1:2" x14ac:dyDescent="0.25">
      <c r="A128" s="49" t="s">
        <v>683</v>
      </c>
      <c r="B128" s="49" t="s">
        <v>683</v>
      </c>
    </row>
    <row r="129" spans="1:2" x14ac:dyDescent="0.25">
      <c r="A129" s="51" t="s">
        <v>120</v>
      </c>
      <c r="B129" s="51" t="s">
        <v>120</v>
      </c>
    </row>
    <row r="130" spans="1:2" x14ac:dyDescent="0.25">
      <c r="A130" s="51" t="s">
        <v>684</v>
      </c>
      <c r="B130" s="51" t="s">
        <v>684</v>
      </c>
    </row>
    <row r="131" spans="1:2" x14ac:dyDescent="0.25">
      <c r="A131" s="53" t="s">
        <v>685</v>
      </c>
      <c r="B131" s="53" t="s">
        <v>686</v>
      </c>
    </row>
    <row r="132" spans="1:2" x14ac:dyDescent="0.25">
      <c r="A132" s="48" t="s">
        <v>687</v>
      </c>
      <c r="B132" s="48" t="s">
        <v>688</v>
      </c>
    </row>
    <row r="133" spans="1:2" x14ac:dyDescent="0.25">
      <c r="A133" s="53" t="s">
        <v>689</v>
      </c>
      <c r="B133" s="53" t="s">
        <v>690</v>
      </c>
    </row>
    <row r="134" spans="1:2" x14ac:dyDescent="0.25">
      <c r="A134" s="51" t="s">
        <v>691</v>
      </c>
      <c r="B134" s="51" t="s">
        <v>692</v>
      </c>
    </row>
    <row r="135" spans="1:2" x14ac:dyDescent="0.25">
      <c r="A135" s="50" t="s">
        <v>693</v>
      </c>
      <c r="B135" s="50" t="s">
        <v>688</v>
      </c>
    </row>
    <row r="136" spans="1:2" x14ac:dyDescent="0.25">
      <c r="A136" s="51" t="s">
        <v>694</v>
      </c>
      <c r="B136" s="51" t="s">
        <v>694</v>
      </c>
    </row>
    <row r="137" spans="1:2" x14ac:dyDescent="0.25">
      <c r="A137" s="51" t="s">
        <v>300</v>
      </c>
      <c r="B137" s="51" t="s">
        <v>300</v>
      </c>
    </row>
    <row r="138" spans="1:2" x14ac:dyDescent="0.25">
      <c r="A138" s="51" t="s">
        <v>695</v>
      </c>
      <c r="B138" s="51" t="s">
        <v>695</v>
      </c>
    </row>
    <row r="139" spans="1:2" x14ac:dyDescent="0.25">
      <c r="A139" s="189" t="s">
        <v>350</v>
      </c>
      <c r="B139" s="189" t="s">
        <v>350</v>
      </c>
    </row>
    <row r="140" spans="1:2" x14ac:dyDescent="0.25">
      <c r="A140" s="48" t="s">
        <v>696</v>
      </c>
      <c r="B140" s="48" t="s">
        <v>696</v>
      </c>
    </row>
    <row r="141" spans="1:2" x14ac:dyDescent="0.25">
      <c r="A141" s="50" t="s">
        <v>59</v>
      </c>
      <c r="B141" s="50" t="s">
        <v>697</v>
      </c>
    </row>
    <row r="142" spans="1:2" x14ac:dyDescent="0.25">
      <c r="A142" s="51" t="s">
        <v>698</v>
      </c>
      <c r="B142" s="51" t="s">
        <v>698</v>
      </c>
    </row>
    <row r="143" spans="1:2" x14ac:dyDescent="0.25">
      <c r="A143" s="50" t="s">
        <v>375</v>
      </c>
      <c r="B143" s="50" t="s">
        <v>699</v>
      </c>
    </row>
    <row r="144" spans="1:2" x14ac:dyDescent="0.25">
      <c r="A144" s="51" t="s">
        <v>700</v>
      </c>
      <c r="B144" s="51" t="s">
        <v>700</v>
      </c>
    </row>
    <row r="145" spans="1:2" x14ac:dyDescent="0.25">
      <c r="A145" s="50" t="s">
        <v>701</v>
      </c>
      <c r="B145" s="50" t="s">
        <v>702</v>
      </c>
    </row>
    <row r="146" spans="1:2" x14ac:dyDescent="0.25">
      <c r="A146" s="50" t="s">
        <v>703</v>
      </c>
      <c r="B146" s="50" t="s">
        <v>704</v>
      </c>
    </row>
    <row r="147" spans="1:2" x14ac:dyDescent="0.25">
      <c r="A147" s="50" t="s">
        <v>334</v>
      </c>
      <c r="B147" s="50" t="s">
        <v>705</v>
      </c>
    </row>
    <row r="148" spans="1:2" x14ac:dyDescent="0.25">
      <c r="A148" s="189" t="s">
        <v>429</v>
      </c>
      <c r="B148" s="189" t="s">
        <v>429</v>
      </c>
    </row>
    <row r="149" spans="1:2" x14ac:dyDescent="0.25">
      <c r="A149" s="53" t="s">
        <v>378</v>
      </c>
      <c r="B149" s="53" t="s">
        <v>706</v>
      </c>
    </row>
    <row r="150" spans="1:2" x14ac:dyDescent="0.25">
      <c r="A150" s="51" t="s">
        <v>707</v>
      </c>
      <c r="B150" s="51" t="s">
        <v>707</v>
      </c>
    </row>
    <row r="151" spans="1:2" x14ac:dyDescent="0.25">
      <c r="A151" s="50" t="s">
        <v>708</v>
      </c>
      <c r="B151" s="50" t="s">
        <v>709</v>
      </c>
    </row>
    <row r="152" spans="1:2" x14ac:dyDescent="0.25">
      <c r="A152" s="50" t="s">
        <v>710</v>
      </c>
      <c r="B152" s="50" t="s">
        <v>711</v>
      </c>
    </row>
    <row r="153" spans="1:2" x14ac:dyDescent="0.25">
      <c r="A153" s="48" t="s">
        <v>712</v>
      </c>
      <c r="B153" s="48" t="s">
        <v>713</v>
      </c>
    </row>
    <row r="154" spans="1:2" x14ac:dyDescent="0.25">
      <c r="A154" s="188" t="s">
        <v>73</v>
      </c>
      <c r="B154" s="188" t="s">
        <v>73</v>
      </c>
    </row>
    <row r="155" spans="1:2" x14ac:dyDescent="0.25">
      <c r="A155" s="48" t="s">
        <v>714</v>
      </c>
      <c r="B155" s="48" t="s">
        <v>714</v>
      </c>
    </row>
    <row r="156" spans="1:2" x14ac:dyDescent="0.25">
      <c r="A156" s="50" t="s">
        <v>715</v>
      </c>
      <c r="B156" s="50" t="s">
        <v>715</v>
      </c>
    </row>
    <row r="157" spans="1:2" x14ac:dyDescent="0.25">
      <c r="A157" s="188" t="s">
        <v>32</v>
      </c>
      <c r="B157" s="188" t="s">
        <v>32</v>
      </c>
    </row>
    <row r="158" spans="1:2" x14ac:dyDescent="0.25">
      <c r="A158" s="51" t="s">
        <v>355</v>
      </c>
      <c r="B158" s="51" t="s">
        <v>716</v>
      </c>
    </row>
    <row r="159" spans="1:2" x14ac:dyDescent="0.25">
      <c r="A159" s="48" t="s">
        <v>717</v>
      </c>
      <c r="B159" s="48" t="s">
        <v>717</v>
      </c>
    </row>
    <row r="160" spans="1:2" x14ac:dyDescent="0.25">
      <c r="A160" s="253" t="s">
        <v>280</v>
      </c>
      <c r="B160" s="253" t="s">
        <v>280</v>
      </c>
    </row>
    <row r="161" spans="1:2" x14ac:dyDescent="0.25">
      <c r="A161" s="53" t="s">
        <v>227</v>
      </c>
      <c r="B161" s="53" t="s">
        <v>718</v>
      </c>
    </row>
    <row r="162" spans="1:2" x14ac:dyDescent="0.25">
      <c r="A162" s="189" t="s">
        <v>267</v>
      </c>
      <c r="B162" s="189" t="s">
        <v>267</v>
      </c>
    </row>
    <row r="163" spans="1:2" x14ac:dyDescent="0.25">
      <c r="A163" s="48" t="s">
        <v>719</v>
      </c>
      <c r="B163" s="48" t="s">
        <v>719</v>
      </c>
    </row>
    <row r="164" spans="1:2" x14ac:dyDescent="0.25">
      <c r="A164" s="53" t="s">
        <v>720</v>
      </c>
      <c r="B164" s="53" t="s">
        <v>720</v>
      </c>
    </row>
    <row r="165" spans="1:2" x14ac:dyDescent="0.25">
      <c r="A165" s="53" t="s">
        <v>446</v>
      </c>
      <c r="B165" s="53" t="s">
        <v>446</v>
      </c>
    </row>
    <row r="166" spans="1:2" x14ac:dyDescent="0.25">
      <c r="A166" s="48" t="s">
        <v>446</v>
      </c>
      <c r="B166" s="48" t="s">
        <v>446</v>
      </c>
    </row>
    <row r="167" spans="1:2" x14ac:dyDescent="0.25">
      <c r="A167" s="53" t="s">
        <v>721</v>
      </c>
      <c r="B167" s="53" t="s">
        <v>721</v>
      </c>
    </row>
    <row r="168" spans="1:2" x14ac:dyDescent="0.25">
      <c r="A168" s="48" t="s">
        <v>721</v>
      </c>
      <c r="B168" s="48" t="s">
        <v>721</v>
      </c>
    </row>
    <row r="169" spans="1:2" x14ac:dyDescent="0.25">
      <c r="A169" s="50" t="s">
        <v>112</v>
      </c>
      <c r="B169" s="50" t="s">
        <v>722</v>
      </c>
    </row>
    <row r="170" spans="1:2" x14ac:dyDescent="0.25">
      <c r="A170" s="48" t="s">
        <v>723</v>
      </c>
      <c r="B170" s="48" t="s">
        <v>723</v>
      </c>
    </row>
    <row r="171" spans="1:2" x14ac:dyDescent="0.25">
      <c r="A171" s="48" t="s">
        <v>724</v>
      </c>
      <c r="B171" s="50" t="s">
        <v>725</v>
      </c>
    </row>
    <row r="172" spans="1:2" x14ac:dyDescent="0.25">
      <c r="A172" s="48" t="s">
        <v>726</v>
      </c>
      <c r="B172" s="48" t="s">
        <v>726</v>
      </c>
    </row>
    <row r="173" spans="1:2" x14ac:dyDescent="0.25">
      <c r="A173" s="51" t="s">
        <v>727</v>
      </c>
      <c r="B173" s="51" t="s">
        <v>727</v>
      </c>
    </row>
    <row r="174" spans="1:2" x14ac:dyDescent="0.25">
      <c r="A174" s="51" t="s">
        <v>728</v>
      </c>
      <c r="B174" s="51" t="s">
        <v>729</v>
      </c>
    </row>
    <row r="175" spans="1:2" x14ac:dyDescent="0.25">
      <c r="A175" s="51" t="s">
        <v>730</v>
      </c>
      <c r="B175" s="51" t="s">
        <v>730</v>
      </c>
    </row>
    <row r="176" spans="1:2" x14ac:dyDescent="0.25">
      <c r="A176" s="51" t="s">
        <v>731</v>
      </c>
      <c r="B176" s="51" t="s">
        <v>731</v>
      </c>
    </row>
    <row r="177" spans="1:2" x14ac:dyDescent="0.25">
      <c r="A177" s="48" t="s">
        <v>731</v>
      </c>
      <c r="B177" s="48" t="s">
        <v>731</v>
      </c>
    </row>
    <row r="178" spans="1:2" x14ac:dyDescent="0.25">
      <c r="A178" s="53" t="s">
        <v>732</v>
      </c>
      <c r="B178" s="53" t="s">
        <v>733</v>
      </c>
    </row>
    <row r="179" spans="1:2" x14ac:dyDescent="0.25">
      <c r="A179" s="51" t="s">
        <v>734</v>
      </c>
      <c r="B179" s="51" t="s">
        <v>735</v>
      </c>
    </row>
    <row r="180" spans="1:2" x14ac:dyDescent="0.25">
      <c r="A180" s="50" t="s">
        <v>736</v>
      </c>
      <c r="B180" s="50" t="s">
        <v>737</v>
      </c>
    </row>
    <row r="181" spans="1:2" x14ac:dyDescent="0.25">
      <c r="A181" s="50" t="s">
        <v>738</v>
      </c>
      <c r="B181" s="50" t="s">
        <v>738</v>
      </c>
    </row>
    <row r="182" spans="1:2" x14ac:dyDescent="0.25">
      <c r="A182" s="50" t="s">
        <v>739</v>
      </c>
      <c r="B182" s="50" t="s">
        <v>740</v>
      </c>
    </row>
    <row r="183" spans="1:2" x14ac:dyDescent="0.25">
      <c r="A183" s="48" t="s">
        <v>741</v>
      </c>
      <c r="B183" s="48" t="s">
        <v>741</v>
      </c>
    </row>
    <row r="184" spans="1:2" x14ac:dyDescent="0.25">
      <c r="A184" s="49" t="s">
        <v>742</v>
      </c>
      <c r="B184" s="49" t="s">
        <v>743</v>
      </c>
    </row>
    <row r="185" spans="1:2" x14ac:dyDescent="0.25">
      <c r="A185" s="50" t="s">
        <v>744</v>
      </c>
      <c r="B185" s="50" t="s">
        <v>745</v>
      </c>
    </row>
    <row r="186" spans="1:2" x14ac:dyDescent="0.25">
      <c r="A186" s="189" t="s">
        <v>327</v>
      </c>
      <c r="B186" s="189" t="s">
        <v>327</v>
      </c>
    </row>
    <row r="187" spans="1:2" x14ac:dyDescent="0.25">
      <c r="A187" s="50" t="s">
        <v>247</v>
      </c>
      <c r="B187" s="50" t="s">
        <v>746</v>
      </c>
    </row>
    <row r="188" spans="1:2" x14ac:dyDescent="0.25">
      <c r="A188" s="41" t="s">
        <v>747</v>
      </c>
      <c r="B188" s="41" t="s">
        <v>748</v>
      </c>
    </row>
    <row r="189" spans="1:2" x14ac:dyDescent="0.25">
      <c r="A189" s="50" t="s">
        <v>749</v>
      </c>
      <c r="B189" s="50" t="s">
        <v>750</v>
      </c>
    </row>
    <row r="190" spans="1:2" x14ac:dyDescent="0.25">
      <c r="A190" s="48" t="s">
        <v>749</v>
      </c>
      <c r="B190" s="48" t="s">
        <v>749</v>
      </c>
    </row>
    <row r="191" spans="1:2" x14ac:dyDescent="0.25">
      <c r="A191" s="51" t="s">
        <v>751</v>
      </c>
      <c r="B191" s="51" t="s">
        <v>751</v>
      </c>
    </row>
    <row r="192" spans="1:2" x14ac:dyDescent="0.25">
      <c r="A192" s="189" t="s">
        <v>408</v>
      </c>
      <c r="B192" s="189" t="s">
        <v>408</v>
      </c>
    </row>
    <row r="193" spans="1:2" x14ac:dyDescent="0.25">
      <c r="A193" s="41" t="s">
        <v>752</v>
      </c>
      <c r="B193" s="41" t="s">
        <v>753</v>
      </c>
    </row>
    <row r="194" spans="1:2" x14ac:dyDescent="0.25">
      <c r="A194" s="41" t="s">
        <v>754</v>
      </c>
      <c r="B194" s="41" t="s">
        <v>754</v>
      </c>
    </row>
    <row r="195" spans="1:2" x14ac:dyDescent="0.25">
      <c r="A195" s="50" t="s">
        <v>755</v>
      </c>
      <c r="B195" s="50" t="s">
        <v>756</v>
      </c>
    </row>
    <row r="196" spans="1:2" x14ac:dyDescent="0.25">
      <c r="A196" s="49" t="s">
        <v>757</v>
      </c>
      <c r="B196" s="49" t="s">
        <v>758</v>
      </c>
    </row>
    <row r="197" spans="1:2" x14ac:dyDescent="0.25">
      <c r="A197" s="50" t="s">
        <v>759</v>
      </c>
      <c r="B197" s="50" t="s">
        <v>760</v>
      </c>
    </row>
    <row r="198" spans="1:2" x14ac:dyDescent="0.25">
      <c r="A198" s="48" t="s">
        <v>49</v>
      </c>
      <c r="B198" s="48" t="s">
        <v>49</v>
      </c>
    </row>
    <row r="199" spans="1:2" x14ac:dyDescent="0.25">
      <c r="A199" s="189" t="s">
        <v>181</v>
      </c>
      <c r="B199" s="189" t="s">
        <v>181</v>
      </c>
    </row>
    <row r="200" spans="1:2" x14ac:dyDescent="0.25">
      <c r="A200" s="50" t="s">
        <v>761</v>
      </c>
      <c r="B200" s="50" t="s">
        <v>762</v>
      </c>
    </row>
    <row r="201" spans="1:2" x14ac:dyDescent="0.25">
      <c r="A201" s="49" t="s">
        <v>763</v>
      </c>
      <c r="B201" s="49" t="s">
        <v>763</v>
      </c>
    </row>
    <row r="202" spans="1:2" x14ac:dyDescent="0.25">
      <c r="A202" s="50" t="s">
        <v>764</v>
      </c>
      <c r="B202" s="50" t="s">
        <v>765</v>
      </c>
    </row>
    <row r="203" spans="1:2" x14ac:dyDescent="0.25">
      <c r="A203" s="50" t="s">
        <v>466</v>
      </c>
      <c r="B203" s="50" t="s">
        <v>766</v>
      </c>
    </row>
    <row r="204" spans="1:2" x14ac:dyDescent="0.25">
      <c r="A204" s="48" t="s">
        <v>466</v>
      </c>
      <c r="B204" s="48" t="s">
        <v>766</v>
      </c>
    </row>
    <row r="205" spans="1:2" x14ac:dyDescent="0.25">
      <c r="A205" s="51" t="s">
        <v>767</v>
      </c>
      <c r="B205" s="51" t="s">
        <v>767</v>
      </c>
    </row>
    <row r="206" spans="1:2" x14ac:dyDescent="0.25">
      <c r="A206" s="48" t="s">
        <v>768</v>
      </c>
      <c r="B206" s="48" t="s">
        <v>769</v>
      </c>
    </row>
    <row r="207" spans="1:2" x14ac:dyDescent="0.25">
      <c r="A207" s="48" t="s">
        <v>768</v>
      </c>
      <c r="B207" s="48" t="s">
        <v>768</v>
      </c>
    </row>
    <row r="208" spans="1:2" x14ac:dyDescent="0.25">
      <c r="A208" s="50" t="s">
        <v>770</v>
      </c>
      <c r="B208" s="50" t="s">
        <v>771</v>
      </c>
    </row>
    <row r="209" spans="1:2" x14ac:dyDescent="0.25">
      <c r="A209" s="48" t="s">
        <v>772</v>
      </c>
      <c r="B209" s="48" t="s">
        <v>772</v>
      </c>
    </row>
    <row r="210" spans="1:2" x14ac:dyDescent="0.25">
      <c r="A210" s="50" t="s">
        <v>169</v>
      </c>
      <c r="B210" s="50" t="s">
        <v>773</v>
      </c>
    </row>
    <row r="211" spans="1:2" x14ac:dyDescent="0.25">
      <c r="A211" s="53" t="s">
        <v>774</v>
      </c>
      <c r="B211" s="53" t="s">
        <v>775</v>
      </c>
    </row>
    <row r="212" spans="1:2" x14ac:dyDescent="0.25">
      <c r="A212" s="41" t="s">
        <v>776</v>
      </c>
      <c r="B212" s="41" t="s">
        <v>777</v>
      </c>
    </row>
    <row r="213" spans="1:2" x14ac:dyDescent="0.25">
      <c r="A213" s="41" t="s">
        <v>778</v>
      </c>
      <c r="B213" s="41" t="s">
        <v>779</v>
      </c>
    </row>
    <row r="214" spans="1:2" x14ac:dyDescent="0.25">
      <c r="A214" s="253" t="s">
        <v>214</v>
      </c>
      <c r="B214" s="253" t="s">
        <v>214</v>
      </c>
    </row>
    <row r="215" spans="1:2" x14ac:dyDescent="0.25">
      <c r="A215" s="189" t="s">
        <v>308</v>
      </c>
      <c r="B215" s="189" t="s">
        <v>308</v>
      </c>
    </row>
    <row r="216" spans="1:2" x14ac:dyDescent="0.25">
      <c r="A216" s="50" t="s">
        <v>175</v>
      </c>
      <c r="B216" s="50" t="s">
        <v>780</v>
      </c>
    </row>
    <row r="217" spans="1:2" x14ac:dyDescent="0.25">
      <c r="A217" s="252" t="s">
        <v>87</v>
      </c>
      <c r="B217" s="252" t="s">
        <v>781</v>
      </c>
    </row>
    <row r="218" spans="1:2" x14ac:dyDescent="0.25">
      <c r="A218" s="49" t="s">
        <v>782</v>
      </c>
      <c r="B218" s="49" t="s">
        <v>783</v>
      </c>
    </row>
    <row r="219" spans="1:2" x14ac:dyDescent="0.25">
      <c r="A219" s="50" t="s">
        <v>365</v>
      </c>
      <c r="B219" s="50" t="s">
        <v>784</v>
      </c>
    </row>
    <row r="220" spans="1:2" x14ac:dyDescent="0.25">
      <c r="A220" s="189" t="s">
        <v>211</v>
      </c>
      <c r="B220" s="189" t="s">
        <v>211</v>
      </c>
    </row>
    <row r="221" spans="1:2" x14ac:dyDescent="0.25">
      <c r="A221" s="49" t="s">
        <v>785</v>
      </c>
      <c r="B221" s="49" t="s">
        <v>786</v>
      </c>
    </row>
    <row r="222" spans="1:2" x14ac:dyDescent="0.25">
      <c r="A222" s="50" t="s">
        <v>208</v>
      </c>
      <c r="B222" s="50" t="s">
        <v>787</v>
      </c>
    </row>
    <row r="223" spans="1:2" x14ac:dyDescent="0.25">
      <c r="A223" s="50" t="s">
        <v>788</v>
      </c>
      <c r="B223" s="50" t="s">
        <v>789</v>
      </c>
    </row>
    <row r="224" spans="1:2" x14ac:dyDescent="0.25">
      <c r="A224" s="51" t="s">
        <v>790</v>
      </c>
      <c r="B224" s="51" t="s">
        <v>790</v>
      </c>
    </row>
    <row r="225" spans="1:2" x14ac:dyDescent="0.25">
      <c r="A225" s="50" t="s">
        <v>35</v>
      </c>
      <c r="B225" s="50" t="s">
        <v>791</v>
      </c>
    </row>
    <row r="226" spans="1:2" x14ac:dyDescent="0.25">
      <c r="A226" s="253" t="s">
        <v>464</v>
      </c>
      <c r="B226" s="253" t="s">
        <v>792</v>
      </c>
    </row>
    <row r="227" spans="1:2" x14ac:dyDescent="0.25">
      <c r="A227" s="50" t="s">
        <v>793</v>
      </c>
      <c r="B227" s="50" t="s">
        <v>793</v>
      </c>
    </row>
    <row r="228" spans="1:2" x14ac:dyDescent="0.25">
      <c r="A228" s="50" t="s">
        <v>794</v>
      </c>
      <c r="B228" s="50" t="s">
        <v>795</v>
      </c>
    </row>
    <row r="229" spans="1:2" x14ac:dyDescent="0.25">
      <c r="A229" s="50" t="s">
        <v>796</v>
      </c>
      <c r="B229" s="50" t="s">
        <v>797</v>
      </c>
    </row>
    <row r="230" spans="1:2" x14ac:dyDescent="0.25">
      <c r="A230" s="53" t="s">
        <v>95</v>
      </c>
      <c r="B230" s="53" t="s">
        <v>798</v>
      </c>
    </row>
    <row r="231" spans="1:2" x14ac:dyDescent="0.25">
      <c r="A231" s="48" t="s">
        <v>799</v>
      </c>
      <c r="B231" s="48" t="s">
        <v>799</v>
      </c>
    </row>
    <row r="232" spans="1:2" x14ac:dyDescent="0.25">
      <c r="A232" s="41" t="s">
        <v>800</v>
      </c>
      <c r="B232" s="41" t="s">
        <v>800</v>
      </c>
    </row>
    <row r="233" spans="1:2" x14ac:dyDescent="0.25">
      <c r="A233" s="189" t="s">
        <v>218</v>
      </c>
      <c r="B233" s="189" t="s">
        <v>218</v>
      </c>
    </row>
    <row r="234" spans="1:2" x14ac:dyDescent="0.25">
      <c r="A234" s="189" t="s">
        <v>316</v>
      </c>
      <c r="B234" s="189" t="s">
        <v>316</v>
      </c>
    </row>
    <row r="235" spans="1:2" x14ac:dyDescent="0.25">
      <c r="A235" s="189" t="s">
        <v>291</v>
      </c>
      <c r="B235" s="189" t="s">
        <v>291</v>
      </c>
    </row>
    <row r="236" spans="1:2" x14ac:dyDescent="0.25">
      <c r="A236" s="49" t="s">
        <v>801</v>
      </c>
      <c r="B236" s="49" t="s">
        <v>801</v>
      </c>
    </row>
    <row r="237" spans="1:2" x14ac:dyDescent="0.25">
      <c r="A237" s="53" t="s">
        <v>802</v>
      </c>
      <c r="B237" s="53" t="s">
        <v>803</v>
      </c>
    </row>
    <row r="238" spans="1:2" x14ac:dyDescent="0.25">
      <c r="A238" s="50" t="s">
        <v>804</v>
      </c>
      <c r="B238" s="50" t="s">
        <v>805</v>
      </c>
    </row>
    <row r="239" spans="1:2" x14ac:dyDescent="0.25">
      <c r="A239" s="212" t="s">
        <v>806</v>
      </c>
      <c r="B239" s="212" t="s">
        <v>807</v>
      </c>
    </row>
    <row r="240" spans="1:2" x14ac:dyDescent="0.25">
      <c r="A240" s="50" t="s">
        <v>808</v>
      </c>
      <c r="B240" s="50" t="s">
        <v>809</v>
      </c>
    </row>
    <row r="241" spans="1:2" x14ac:dyDescent="0.25">
      <c r="A241" s="50" t="s">
        <v>810</v>
      </c>
      <c r="B241" s="50" t="s">
        <v>811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31"/>
  <sheetViews>
    <sheetView topLeftCell="A526" workbookViewId="0">
      <selection activeCell="S16" sqref="S16"/>
    </sheetView>
  </sheetViews>
  <sheetFormatPr defaultColWidth="9.109375" defaultRowHeight="13.2" x14ac:dyDescent="0.25"/>
  <cols>
    <col min="1" max="2" width="14.33203125" style="50" bestFit="1" customWidth="1"/>
    <col min="3" max="16384" width="9.109375" style="48"/>
  </cols>
  <sheetData>
    <row r="1" spans="1:2" x14ac:dyDescent="0.25">
      <c r="A1" s="50" t="s">
        <v>812</v>
      </c>
      <c r="B1" s="50" t="s">
        <v>813</v>
      </c>
    </row>
    <row r="2" spans="1:2" x14ac:dyDescent="0.25">
      <c r="A2" s="261" t="s">
        <v>252</v>
      </c>
      <c r="B2" s="261" t="s">
        <v>252</v>
      </c>
    </row>
    <row r="3" spans="1:2" x14ac:dyDescent="0.25">
      <c r="A3" s="261" t="s">
        <v>315</v>
      </c>
      <c r="B3" s="261" t="s">
        <v>315</v>
      </c>
    </row>
    <row r="4" spans="1:2" x14ac:dyDescent="0.25">
      <c r="A4" s="50" t="s">
        <v>814</v>
      </c>
      <c r="B4" s="50" t="s">
        <v>815</v>
      </c>
    </row>
    <row r="5" spans="1:2" x14ac:dyDescent="0.25">
      <c r="A5" s="49" t="s">
        <v>816</v>
      </c>
      <c r="B5" s="49" t="s">
        <v>816</v>
      </c>
    </row>
    <row r="6" spans="1:2" x14ac:dyDescent="0.25">
      <c r="A6" s="48" t="s">
        <v>817</v>
      </c>
      <c r="B6" s="48" t="s">
        <v>817</v>
      </c>
    </row>
    <row r="7" spans="1:2" x14ac:dyDescent="0.25">
      <c r="A7" s="189" t="s">
        <v>282</v>
      </c>
      <c r="B7" s="189" t="s">
        <v>818</v>
      </c>
    </row>
    <row r="8" spans="1:2" x14ac:dyDescent="0.25">
      <c r="A8" s="188" t="s">
        <v>819</v>
      </c>
      <c r="B8" s="188" t="s">
        <v>820</v>
      </c>
    </row>
    <row r="9" spans="1:2" x14ac:dyDescent="0.25">
      <c r="A9" s="48" t="s">
        <v>821</v>
      </c>
      <c r="B9" s="48" t="s">
        <v>822</v>
      </c>
    </row>
    <row r="10" spans="1:2" x14ac:dyDescent="0.25">
      <c r="A10" s="51" t="s">
        <v>823</v>
      </c>
      <c r="B10" s="51" t="s">
        <v>823</v>
      </c>
    </row>
    <row r="11" spans="1:2" x14ac:dyDescent="0.25">
      <c r="A11" s="52" t="s">
        <v>824</v>
      </c>
      <c r="B11" s="52" t="s">
        <v>825</v>
      </c>
    </row>
    <row r="12" spans="1:2" x14ac:dyDescent="0.25">
      <c r="A12" s="261" t="s">
        <v>826</v>
      </c>
      <c r="B12" s="261" t="s">
        <v>826</v>
      </c>
    </row>
    <row r="13" spans="1:2" x14ac:dyDescent="0.25">
      <c r="A13" s="48" t="s">
        <v>827</v>
      </c>
      <c r="B13" s="48" t="s">
        <v>828</v>
      </c>
    </row>
    <row r="14" spans="1:2" x14ac:dyDescent="0.25">
      <c r="A14" s="50" t="s">
        <v>829</v>
      </c>
      <c r="B14" s="50" t="s">
        <v>830</v>
      </c>
    </row>
    <row r="15" spans="1:2" x14ac:dyDescent="0.25">
      <c r="A15" s="189" t="s">
        <v>831</v>
      </c>
      <c r="B15" s="189" t="s">
        <v>832</v>
      </c>
    </row>
    <row r="16" spans="1:2" x14ac:dyDescent="0.25">
      <c r="A16" s="261" t="s">
        <v>307</v>
      </c>
      <c r="B16" s="261" t="s">
        <v>307</v>
      </c>
    </row>
    <row r="17" spans="1:2" x14ac:dyDescent="0.25">
      <c r="A17" s="50" t="s">
        <v>833</v>
      </c>
      <c r="B17" s="50" t="s">
        <v>834</v>
      </c>
    </row>
    <row r="18" spans="1:2" x14ac:dyDescent="0.25">
      <c r="A18" s="48" t="s">
        <v>835</v>
      </c>
      <c r="B18" s="48" t="s">
        <v>836</v>
      </c>
    </row>
    <row r="19" spans="1:2" x14ac:dyDescent="0.25">
      <c r="A19" s="53" t="s">
        <v>837</v>
      </c>
      <c r="B19" s="53" t="s">
        <v>837</v>
      </c>
    </row>
    <row r="20" spans="1:2" x14ac:dyDescent="0.25">
      <c r="A20" s="261" t="s">
        <v>329</v>
      </c>
      <c r="B20" s="261" t="s">
        <v>329</v>
      </c>
    </row>
    <row r="21" spans="1:2" x14ac:dyDescent="0.25">
      <c r="A21" s="51" t="s">
        <v>55</v>
      </c>
      <c r="B21" s="51" t="s">
        <v>838</v>
      </c>
    </row>
    <row r="22" spans="1:2" x14ac:dyDescent="0.25">
      <c r="A22" s="53" t="s">
        <v>55</v>
      </c>
      <c r="B22" s="53" t="s">
        <v>838</v>
      </c>
    </row>
    <row r="23" spans="1:2" x14ac:dyDescent="0.25">
      <c r="A23" s="49" t="s">
        <v>221</v>
      </c>
      <c r="B23" s="49" t="s">
        <v>839</v>
      </c>
    </row>
    <row r="24" spans="1:2" x14ac:dyDescent="0.25">
      <c r="A24" s="53" t="s">
        <v>840</v>
      </c>
      <c r="B24" s="53" t="s">
        <v>841</v>
      </c>
    </row>
    <row r="25" spans="1:2" x14ac:dyDescent="0.25">
      <c r="A25" s="189" t="s">
        <v>842</v>
      </c>
      <c r="B25" s="189" t="s">
        <v>843</v>
      </c>
    </row>
    <row r="26" spans="1:2" x14ac:dyDescent="0.25">
      <c r="A26" s="50" t="s">
        <v>161</v>
      </c>
      <c r="B26" s="50" t="s">
        <v>844</v>
      </c>
    </row>
    <row r="27" spans="1:2" x14ac:dyDescent="0.25">
      <c r="A27" s="49" t="s">
        <v>451</v>
      </c>
      <c r="B27" s="49" t="s">
        <v>845</v>
      </c>
    </row>
    <row r="28" spans="1:2" x14ac:dyDescent="0.25">
      <c r="A28" s="49" t="s">
        <v>846</v>
      </c>
      <c r="B28" s="49" t="s">
        <v>847</v>
      </c>
    </row>
    <row r="29" spans="1:2" x14ac:dyDescent="0.25">
      <c r="A29" s="39" t="s">
        <v>848</v>
      </c>
      <c r="B29" s="39" t="s">
        <v>849</v>
      </c>
    </row>
    <row r="30" spans="1:2" x14ac:dyDescent="0.25">
      <c r="A30" s="53" t="s">
        <v>188</v>
      </c>
      <c r="B30" s="53" t="s">
        <v>850</v>
      </c>
    </row>
    <row r="31" spans="1:2" x14ac:dyDescent="0.25">
      <c r="A31" s="253" t="s">
        <v>188</v>
      </c>
      <c r="B31" s="253" t="s">
        <v>850</v>
      </c>
    </row>
    <row r="32" spans="1:2" x14ac:dyDescent="0.25">
      <c r="A32" s="53" t="s">
        <v>851</v>
      </c>
      <c r="B32" s="53" t="s">
        <v>852</v>
      </c>
    </row>
    <row r="33" spans="1:2" x14ac:dyDescent="0.25">
      <c r="A33" s="189" t="s">
        <v>299</v>
      </c>
      <c r="B33" s="189" t="s">
        <v>299</v>
      </c>
    </row>
    <row r="34" spans="1:2" x14ac:dyDescent="0.25">
      <c r="A34" s="48" t="s">
        <v>111</v>
      </c>
      <c r="B34" s="48" t="s">
        <v>853</v>
      </c>
    </row>
    <row r="35" spans="1:2" x14ac:dyDescent="0.25">
      <c r="A35" s="51" t="s">
        <v>854</v>
      </c>
      <c r="B35" s="51" t="s">
        <v>854</v>
      </c>
    </row>
    <row r="36" spans="1:2" x14ac:dyDescent="0.25">
      <c r="A36" s="50" t="s">
        <v>855</v>
      </c>
      <c r="B36" s="50" t="s">
        <v>856</v>
      </c>
    </row>
    <row r="37" spans="1:2" x14ac:dyDescent="0.25">
      <c r="A37" s="53" t="s">
        <v>857</v>
      </c>
      <c r="B37" s="53" t="s">
        <v>858</v>
      </c>
    </row>
    <row r="38" spans="1:2" x14ac:dyDescent="0.25">
      <c r="A38" s="49" t="s">
        <v>859</v>
      </c>
      <c r="B38" s="49" t="s">
        <v>860</v>
      </c>
    </row>
    <row r="39" spans="1:2" x14ac:dyDescent="0.25">
      <c r="A39" s="49" t="s">
        <v>861</v>
      </c>
      <c r="B39" s="49" t="s">
        <v>862</v>
      </c>
    </row>
    <row r="40" spans="1:2" x14ac:dyDescent="0.25">
      <c r="A40" s="48" t="s">
        <v>863</v>
      </c>
      <c r="B40" s="48" t="s">
        <v>864</v>
      </c>
    </row>
    <row r="41" spans="1:2" x14ac:dyDescent="0.25">
      <c r="A41" s="48" t="s">
        <v>865</v>
      </c>
      <c r="B41" s="48" t="s">
        <v>866</v>
      </c>
    </row>
    <row r="42" spans="1:2" x14ac:dyDescent="0.25">
      <c r="A42" s="51" t="s">
        <v>867</v>
      </c>
      <c r="B42" s="51" t="s">
        <v>867</v>
      </c>
    </row>
    <row r="43" spans="1:2" x14ac:dyDescent="0.25">
      <c r="A43" s="189" t="s">
        <v>442</v>
      </c>
      <c r="B43" s="189" t="s">
        <v>868</v>
      </c>
    </row>
    <row r="44" spans="1:2" x14ac:dyDescent="0.25">
      <c r="A44" s="189" t="s">
        <v>403</v>
      </c>
      <c r="B44" s="189" t="s">
        <v>869</v>
      </c>
    </row>
    <row r="45" spans="1:2" x14ac:dyDescent="0.25">
      <c r="A45" s="49" t="s">
        <v>870</v>
      </c>
      <c r="B45" s="49" t="s">
        <v>871</v>
      </c>
    </row>
    <row r="46" spans="1:2" x14ac:dyDescent="0.25">
      <c r="A46" s="53" t="s">
        <v>872</v>
      </c>
      <c r="B46" s="53" t="s">
        <v>873</v>
      </c>
    </row>
    <row r="47" spans="1:2" x14ac:dyDescent="0.25">
      <c r="A47" s="261" t="s">
        <v>367</v>
      </c>
      <c r="B47" s="261" t="s">
        <v>367</v>
      </c>
    </row>
    <row r="48" spans="1:2" x14ac:dyDescent="0.25">
      <c r="A48" s="51" t="s">
        <v>874</v>
      </c>
      <c r="B48" s="51" t="s">
        <v>875</v>
      </c>
    </row>
    <row r="49" spans="1:2" x14ac:dyDescent="0.25">
      <c r="A49" s="53" t="s">
        <v>876</v>
      </c>
      <c r="B49" s="53" t="s">
        <v>877</v>
      </c>
    </row>
    <row r="50" spans="1:2" x14ac:dyDescent="0.25">
      <c r="A50" s="50" t="s">
        <v>878</v>
      </c>
      <c r="B50" s="50" t="s">
        <v>879</v>
      </c>
    </row>
    <row r="51" spans="1:2" x14ac:dyDescent="0.25">
      <c r="A51" s="53" t="s">
        <v>880</v>
      </c>
      <c r="B51" s="53" t="s">
        <v>881</v>
      </c>
    </row>
    <row r="52" spans="1:2" x14ac:dyDescent="0.25">
      <c r="A52" s="52" t="s">
        <v>882</v>
      </c>
      <c r="B52" s="52" t="s">
        <v>883</v>
      </c>
    </row>
    <row r="53" spans="1:2" x14ac:dyDescent="0.25">
      <c r="A53" s="53" t="s">
        <v>884</v>
      </c>
      <c r="B53" s="53" t="s">
        <v>885</v>
      </c>
    </row>
    <row r="54" spans="1:2" x14ac:dyDescent="0.25">
      <c r="A54" s="39" t="s">
        <v>886</v>
      </c>
      <c r="B54" s="39" t="s">
        <v>887</v>
      </c>
    </row>
    <row r="55" spans="1:2" x14ac:dyDescent="0.25">
      <c r="A55" s="189" t="s">
        <v>426</v>
      </c>
      <c r="B55" s="189" t="s">
        <v>888</v>
      </c>
    </row>
    <row r="56" spans="1:2" x14ac:dyDescent="0.25">
      <c r="A56" s="39" t="s">
        <v>889</v>
      </c>
      <c r="B56" s="39" t="s">
        <v>890</v>
      </c>
    </row>
    <row r="57" spans="1:2" x14ac:dyDescent="0.25">
      <c r="A57" s="48" t="s">
        <v>891</v>
      </c>
      <c r="B57" s="48" t="s">
        <v>892</v>
      </c>
    </row>
    <row r="58" spans="1:2" x14ac:dyDescent="0.25">
      <c r="A58" s="49" t="s">
        <v>893</v>
      </c>
      <c r="B58" s="49" t="s">
        <v>894</v>
      </c>
    </row>
    <row r="59" spans="1:2" x14ac:dyDescent="0.25">
      <c r="A59" s="50" t="s">
        <v>895</v>
      </c>
      <c r="B59" s="50" t="s">
        <v>896</v>
      </c>
    </row>
    <row r="60" spans="1:2" x14ac:dyDescent="0.25">
      <c r="A60" s="50" t="s">
        <v>897</v>
      </c>
      <c r="B60" s="50" t="s">
        <v>898</v>
      </c>
    </row>
    <row r="61" spans="1:2" x14ac:dyDescent="0.25">
      <c r="A61" s="49" t="s">
        <v>899</v>
      </c>
      <c r="B61" s="49" t="s">
        <v>899</v>
      </c>
    </row>
    <row r="62" spans="1:2" x14ac:dyDescent="0.25">
      <c r="A62" s="53" t="s">
        <v>900</v>
      </c>
      <c r="B62" s="53" t="s">
        <v>901</v>
      </c>
    </row>
    <row r="63" spans="1:2" x14ac:dyDescent="0.25">
      <c r="A63" s="51" t="s">
        <v>902</v>
      </c>
      <c r="B63" s="51" t="s">
        <v>902</v>
      </c>
    </row>
    <row r="64" spans="1:2" x14ac:dyDescent="0.25">
      <c r="A64" s="49" t="s">
        <v>903</v>
      </c>
      <c r="B64" s="49" t="s">
        <v>903</v>
      </c>
    </row>
    <row r="65" spans="1:2" x14ac:dyDescent="0.25">
      <c r="A65" s="51" t="s">
        <v>904</v>
      </c>
      <c r="B65" s="51" t="s">
        <v>904</v>
      </c>
    </row>
    <row r="66" spans="1:2" x14ac:dyDescent="0.25">
      <c r="A66" s="261" t="s">
        <v>905</v>
      </c>
      <c r="B66" s="261" t="s">
        <v>905</v>
      </c>
    </row>
    <row r="67" spans="1:2" x14ac:dyDescent="0.25">
      <c r="A67" s="53" t="s">
        <v>906</v>
      </c>
      <c r="B67" s="53" t="s">
        <v>907</v>
      </c>
    </row>
    <row r="68" spans="1:2" x14ac:dyDescent="0.25">
      <c r="A68" s="50" t="s">
        <v>908</v>
      </c>
      <c r="B68" s="50" t="s">
        <v>909</v>
      </c>
    </row>
    <row r="69" spans="1:2" x14ac:dyDescent="0.25">
      <c r="A69" s="49" t="s">
        <v>277</v>
      </c>
      <c r="B69" s="49" t="s">
        <v>910</v>
      </c>
    </row>
    <row r="70" spans="1:2" x14ac:dyDescent="0.25">
      <c r="A70" s="50" t="s">
        <v>911</v>
      </c>
      <c r="B70" s="50" t="s">
        <v>912</v>
      </c>
    </row>
    <row r="71" spans="1:2" x14ac:dyDescent="0.25">
      <c r="A71" s="50" t="s">
        <v>913</v>
      </c>
      <c r="B71" s="50" t="s">
        <v>914</v>
      </c>
    </row>
    <row r="72" spans="1:2" x14ac:dyDescent="0.25">
      <c r="A72" s="49" t="s">
        <v>915</v>
      </c>
      <c r="B72" s="49" t="s">
        <v>916</v>
      </c>
    </row>
    <row r="73" spans="1:2" x14ac:dyDescent="0.25">
      <c r="A73" s="261" t="s">
        <v>407</v>
      </c>
      <c r="B73" s="261" t="s">
        <v>407</v>
      </c>
    </row>
    <row r="74" spans="1:2" x14ac:dyDescent="0.25">
      <c r="A74" s="259" t="s">
        <v>89</v>
      </c>
      <c r="B74" s="259" t="s">
        <v>89</v>
      </c>
    </row>
    <row r="75" spans="1:2" x14ac:dyDescent="0.25">
      <c r="A75" s="53" t="s">
        <v>917</v>
      </c>
      <c r="B75" s="53" t="s">
        <v>918</v>
      </c>
    </row>
    <row r="76" spans="1:2" x14ac:dyDescent="0.25">
      <c r="A76" s="261" t="s">
        <v>919</v>
      </c>
      <c r="B76" s="261" t="s">
        <v>919</v>
      </c>
    </row>
    <row r="77" spans="1:2" x14ac:dyDescent="0.25">
      <c r="A77" s="48" t="s">
        <v>920</v>
      </c>
      <c r="B77" s="48" t="s">
        <v>920</v>
      </c>
    </row>
    <row r="78" spans="1:2" x14ac:dyDescent="0.25">
      <c r="A78" s="53" t="s">
        <v>185</v>
      </c>
      <c r="B78" s="53" t="s">
        <v>921</v>
      </c>
    </row>
    <row r="79" spans="1:2" x14ac:dyDescent="0.25">
      <c r="A79" s="51" t="s">
        <v>922</v>
      </c>
      <c r="B79" s="51" t="s">
        <v>922</v>
      </c>
    </row>
    <row r="80" spans="1:2" x14ac:dyDescent="0.25">
      <c r="A80" s="53" t="s">
        <v>923</v>
      </c>
      <c r="B80" s="53" t="s">
        <v>924</v>
      </c>
    </row>
    <row r="81" spans="1:2" x14ac:dyDescent="0.25">
      <c r="A81" s="49" t="s">
        <v>925</v>
      </c>
      <c r="B81" s="49" t="s">
        <v>926</v>
      </c>
    </row>
    <row r="82" spans="1:2" x14ac:dyDescent="0.25">
      <c r="A82" s="261" t="s">
        <v>336</v>
      </c>
      <c r="B82" s="261" t="s">
        <v>336</v>
      </c>
    </row>
    <row r="83" spans="1:2" x14ac:dyDescent="0.25">
      <c r="A83" s="261" t="s">
        <v>359</v>
      </c>
      <c r="B83" s="261" t="s">
        <v>359</v>
      </c>
    </row>
    <row r="84" spans="1:2" x14ac:dyDescent="0.25">
      <c r="A84" s="48" t="s">
        <v>927</v>
      </c>
      <c r="B84" s="48" t="s">
        <v>928</v>
      </c>
    </row>
    <row r="85" spans="1:2" x14ac:dyDescent="0.25">
      <c r="A85" s="48" t="s">
        <v>929</v>
      </c>
      <c r="B85" s="48" t="s">
        <v>929</v>
      </c>
    </row>
    <row r="86" spans="1:2" x14ac:dyDescent="0.25">
      <c r="A86" s="52" t="s">
        <v>930</v>
      </c>
      <c r="B86" s="52" t="s">
        <v>931</v>
      </c>
    </row>
    <row r="87" spans="1:2" x14ac:dyDescent="0.25">
      <c r="A87" s="49" t="s">
        <v>932</v>
      </c>
      <c r="B87" s="49" t="s">
        <v>933</v>
      </c>
    </row>
    <row r="88" spans="1:2" x14ac:dyDescent="0.25">
      <c r="A88" s="48" t="s">
        <v>934</v>
      </c>
      <c r="B88" s="48" t="s">
        <v>935</v>
      </c>
    </row>
    <row r="89" spans="1:2" x14ac:dyDescent="0.25">
      <c r="A89" s="189" t="s">
        <v>347</v>
      </c>
      <c r="B89" s="189" t="s">
        <v>347</v>
      </c>
    </row>
    <row r="90" spans="1:2" x14ac:dyDescent="0.25">
      <c r="A90" s="50" t="s">
        <v>936</v>
      </c>
      <c r="B90" s="50" t="s">
        <v>937</v>
      </c>
    </row>
    <row r="91" spans="1:2" x14ac:dyDescent="0.25">
      <c r="A91" s="49" t="s">
        <v>938</v>
      </c>
      <c r="B91" s="49" t="s">
        <v>938</v>
      </c>
    </row>
    <row r="92" spans="1:2" x14ac:dyDescent="0.25">
      <c r="A92" s="257" t="s">
        <v>152</v>
      </c>
      <c r="B92" s="257" t="s">
        <v>939</v>
      </c>
    </row>
    <row r="93" spans="1:2" x14ac:dyDescent="0.25">
      <c r="A93" s="53" t="s">
        <v>940</v>
      </c>
      <c r="B93" s="53" t="s">
        <v>941</v>
      </c>
    </row>
    <row r="94" spans="1:2" x14ac:dyDescent="0.25">
      <c r="A94" s="51" t="s">
        <v>942</v>
      </c>
      <c r="B94" s="51" t="s">
        <v>943</v>
      </c>
    </row>
    <row r="95" spans="1:2" x14ac:dyDescent="0.25">
      <c r="A95" s="49" t="s">
        <v>944</v>
      </c>
      <c r="B95" s="49" t="s">
        <v>945</v>
      </c>
    </row>
    <row r="96" spans="1:2" x14ac:dyDescent="0.25">
      <c r="A96" s="51" t="s">
        <v>946</v>
      </c>
      <c r="B96" s="51" t="s">
        <v>946</v>
      </c>
    </row>
    <row r="97" spans="1:2" x14ac:dyDescent="0.25">
      <c r="A97" s="39" t="s">
        <v>947</v>
      </c>
      <c r="B97" s="39" t="s">
        <v>948</v>
      </c>
    </row>
    <row r="98" spans="1:2" x14ac:dyDescent="0.25">
      <c r="A98" s="189" t="s">
        <v>391</v>
      </c>
      <c r="B98" s="189" t="s">
        <v>949</v>
      </c>
    </row>
    <row r="99" spans="1:2" x14ac:dyDescent="0.25">
      <c r="A99" s="50" t="s">
        <v>950</v>
      </c>
      <c r="B99" s="50" t="s">
        <v>951</v>
      </c>
    </row>
    <row r="100" spans="1:2" x14ac:dyDescent="0.25">
      <c r="A100" s="39" t="s">
        <v>952</v>
      </c>
      <c r="B100" s="39" t="s">
        <v>953</v>
      </c>
    </row>
    <row r="101" spans="1:2" x14ac:dyDescent="0.25">
      <c r="A101" s="50" t="s">
        <v>954</v>
      </c>
      <c r="B101" s="50" t="s">
        <v>955</v>
      </c>
    </row>
    <row r="102" spans="1:2" x14ac:dyDescent="0.25">
      <c r="A102" s="39" t="s">
        <v>956</v>
      </c>
      <c r="B102" s="39" t="s">
        <v>957</v>
      </c>
    </row>
    <row r="103" spans="1:2" x14ac:dyDescent="0.25">
      <c r="A103" s="53" t="s">
        <v>958</v>
      </c>
      <c r="B103" s="53" t="s">
        <v>959</v>
      </c>
    </row>
    <row r="104" spans="1:2" x14ac:dyDescent="0.25">
      <c r="A104" s="49" t="s">
        <v>960</v>
      </c>
      <c r="B104" s="49" t="s">
        <v>961</v>
      </c>
    </row>
    <row r="105" spans="1:2" x14ac:dyDescent="0.25">
      <c r="A105" s="48" t="s">
        <v>962</v>
      </c>
      <c r="B105" s="48" t="s">
        <v>963</v>
      </c>
    </row>
    <row r="106" spans="1:2" x14ac:dyDescent="0.25">
      <c r="A106" s="258" t="s">
        <v>14</v>
      </c>
      <c r="B106" s="258" t="s">
        <v>14</v>
      </c>
    </row>
    <row r="107" spans="1:2" x14ac:dyDescent="0.25">
      <c r="A107" s="39" t="s">
        <v>964</v>
      </c>
      <c r="B107" s="39" t="s">
        <v>965</v>
      </c>
    </row>
    <row r="108" spans="1:2" x14ac:dyDescent="0.25">
      <c r="A108" s="48" t="s">
        <v>966</v>
      </c>
      <c r="B108" s="48" t="s">
        <v>967</v>
      </c>
    </row>
    <row r="109" spans="1:2" x14ac:dyDescent="0.25">
      <c r="A109" s="252" t="s">
        <v>86</v>
      </c>
      <c r="B109" s="252" t="s">
        <v>968</v>
      </c>
    </row>
    <row r="110" spans="1:2" x14ac:dyDescent="0.25">
      <c r="A110" s="48" t="s">
        <v>969</v>
      </c>
      <c r="B110" s="48" t="s">
        <v>969</v>
      </c>
    </row>
    <row r="111" spans="1:2" x14ac:dyDescent="0.25">
      <c r="A111" s="50" t="s">
        <v>970</v>
      </c>
      <c r="B111" s="50" t="s">
        <v>971</v>
      </c>
    </row>
    <row r="112" spans="1:2" x14ac:dyDescent="0.25">
      <c r="A112" s="189" t="s">
        <v>246</v>
      </c>
      <c r="B112" s="189" t="s">
        <v>972</v>
      </c>
    </row>
    <row r="113" spans="1:2" x14ac:dyDescent="0.25">
      <c r="A113" s="50" t="s">
        <v>973</v>
      </c>
      <c r="B113" s="50" t="s">
        <v>974</v>
      </c>
    </row>
    <row r="114" spans="1:2" x14ac:dyDescent="0.25">
      <c r="A114" s="48" t="s">
        <v>975</v>
      </c>
      <c r="B114" s="48" t="s">
        <v>976</v>
      </c>
    </row>
    <row r="115" spans="1:2" x14ac:dyDescent="0.25">
      <c r="A115" s="49" t="s">
        <v>977</v>
      </c>
      <c r="B115" s="49" t="s">
        <v>977</v>
      </c>
    </row>
    <row r="116" spans="1:2" x14ac:dyDescent="0.25">
      <c r="A116" s="39" t="s">
        <v>978</v>
      </c>
      <c r="B116" s="39" t="s">
        <v>979</v>
      </c>
    </row>
    <row r="117" spans="1:2" x14ac:dyDescent="0.25">
      <c r="A117" s="261" t="s">
        <v>180</v>
      </c>
      <c r="B117" s="261" t="s">
        <v>180</v>
      </c>
    </row>
    <row r="118" spans="1:2" x14ac:dyDescent="0.25">
      <c r="A118" s="261" t="s">
        <v>199</v>
      </c>
      <c r="B118" s="261" t="s">
        <v>199</v>
      </c>
    </row>
    <row r="119" spans="1:2" x14ac:dyDescent="0.25">
      <c r="A119" s="49" t="s">
        <v>980</v>
      </c>
      <c r="B119" s="49" t="s">
        <v>980</v>
      </c>
    </row>
    <row r="120" spans="1:2" x14ac:dyDescent="0.25">
      <c r="A120" s="49" t="s">
        <v>981</v>
      </c>
      <c r="B120" s="49" t="s">
        <v>981</v>
      </c>
    </row>
    <row r="121" spans="1:2" x14ac:dyDescent="0.25">
      <c r="A121" s="48" t="s">
        <v>982</v>
      </c>
      <c r="B121" s="48" t="s">
        <v>983</v>
      </c>
    </row>
    <row r="122" spans="1:2" x14ac:dyDescent="0.25">
      <c r="A122" s="49" t="s">
        <v>984</v>
      </c>
      <c r="B122" s="49" t="s">
        <v>984</v>
      </c>
    </row>
    <row r="123" spans="1:2" x14ac:dyDescent="0.25">
      <c r="A123" s="256" t="s">
        <v>27</v>
      </c>
      <c r="B123" s="256" t="s">
        <v>27</v>
      </c>
    </row>
    <row r="124" spans="1:2" x14ac:dyDescent="0.25">
      <c r="A124" s="48" t="s">
        <v>985</v>
      </c>
      <c r="B124" s="48" t="s">
        <v>985</v>
      </c>
    </row>
    <row r="125" spans="1:2" x14ac:dyDescent="0.25">
      <c r="A125" s="258" t="s">
        <v>42</v>
      </c>
      <c r="B125" s="258" t="s">
        <v>42</v>
      </c>
    </row>
    <row r="126" spans="1:2" x14ac:dyDescent="0.25">
      <c r="A126" s="51" t="s">
        <v>986</v>
      </c>
      <c r="B126" s="51" t="s">
        <v>986</v>
      </c>
    </row>
    <row r="127" spans="1:2" x14ac:dyDescent="0.25">
      <c r="A127" s="252" t="s">
        <v>91</v>
      </c>
      <c r="B127" s="252" t="s">
        <v>987</v>
      </c>
    </row>
    <row r="128" spans="1:2" x14ac:dyDescent="0.25">
      <c r="A128" s="51" t="s">
        <v>988</v>
      </c>
      <c r="B128" s="51" t="s">
        <v>988</v>
      </c>
    </row>
    <row r="129" spans="1:2" x14ac:dyDescent="0.25">
      <c r="A129" s="48" t="s">
        <v>989</v>
      </c>
      <c r="B129" s="48" t="s">
        <v>990</v>
      </c>
    </row>
    <row r="130" spans="1:2" x14ac:dyDescent="0.25">
      <c r="A130" s="49" t="s">
        <v>991</v>
      </c>
      <c r="B130" s="49" t="s">
        <v>991</v>
      </c>
    </row>
    <row r="131" spans="1:2" x14ac:dyDescent="0.25">
      <c r="A131" s="261" t="s">
        <v>448</v>
      </c>
      <c r="B131" s="261" t="s">
        <v>448</v>
      </c>
    </row>
    <row r="132" spans="1:2" x14ac:dyDescent="0.25">
      <c r="A132" s="49" t="s">
        <v>992</v>
      </c>
      <c r="B132" s="49" t="s">
        <v>993</v>
      </c>
    </row>
    <row r="133" spans="1:2" x14ac:dyDescent="0.25">
      <c r="A133" s="53" t="s">
        <v>137</v>
      </c>
      <c r="B133" s="53" t="s">
        <v>994</v>
      </c>
    </row>
    <row r="134" spans="1:2" x14ac:dyDescent="0.25">
      <c r="A134" s="49" t="s">
        <v>995</v>
      </c>
      <c r="B134" s="49" t="s">
        <v>995</v>
      </c>
    </row>
    <row r="135" spans="1:2" x14ac:dyDescent="0.25">
      <c r="A135" s="49" t="s">
        <v>996</v>
      </c>
      <c r="B135" s="49" t="s">
        <v>997</v>
      </c>
    </row>
    <row r="136" spans="1:2" x14ac:dyDescent="0.25">
      <c r="A136" s="261" t="s">
        <v>272</v>
      </c>
      <c r="B136" s="261" t="s">
        <v>272</v>
      </c>
    </row>
    <row r="137" spans="1:2" x14ac:dyDescent="0.25">
      <c r="A137" s="256" t="s">
        <v>19</v>
      </c>
      <c r="B137" s="256" t="s">
        <v>19</v>
      </c>
    </row>
    <row r="138" spans="1:2" x14ac:dyDescent="0.25">
      <c r="A138" s="50" t="s">
        <v>998</v>
      </c>
      <c r="B138" s="50" t="s">
        <v>999</v>
      </c>
    </row>
    <row r="139" spans="1:2" x14ac:dyDescent="0.25">
      <c r="A139" s="50" t="s">
        <v>998</v>
      </c>
      <c r="B139" s="50" t="s">
        <v>999</v>
      </c>
    </row>
    <row r="140" spans="1:2" x14ac:dyDescent="0.25">
      <c r="A140" s="49" t="s">
        <v>1000</v>
      </c>
      <c r="B140" s="49" t="s">
        <v>1001</v>
      </c>
    </row>
    <row r="141" spans="1:2" x14ac:dyDescent="0.25">
      <c r="A141" s="49" t="s">
        <v>1002</v>
      </c>
      <c r="B141" s="49" t="s">
        <v>1003</v>
      </c>
    </row>
    <row r="142" spans="1:2" x14ac:dyDescent="0.25">
      <c r="A142" s="39" t="s">
        <v>1004</v>
      </c>
      <c r="B142" s="39" t="s">
        <v>1005</v>
      </c>
    </row>
    <row r="143" spans="1:2" x14ac:dyDescent="0.25">
      <c r="A143" s="50" t="s">
        <v>445</v>
      </c>
      <c r="B143" s="50" t="s">
        <v>1006</v>
      </c>
    </row>
    <row r="144" spans="1:2" x14ac:dyDescent="0.25">
      <c r="A144" s="49" t="s">
        <v>1007</v>
      </c>
      <c r="B144" s="49" t="s">
        <v>1008</v>
      </c>
    </row>
    <row r="145" spans="1:2" x14ac:dyDescent="0.25">
      <c r="A145" s="49" t="s">
        <v>1009</v>
      </c>
      <c r="B145" s="49" t="s">
        <v>1010</v>
      </c>
    </row>
    <row r="146" spans="1:2" x14ac:dyDescent="0.25">
      <c r="A146" s="48" t="s">
        <v>1011</v>
      </c>
      <c r="B146" s="48" t="s">
        <v>1012</v>
      </c>
    </row>
    <row r="147" spans="1:2" x14ac:dyDescent="0.25">
      <c r="A147" s="49" t="s">
        <v>1013</v>
      </c>
      <c r="B147" s="49" t="s">
        <v>1014</v>
      </c>
    </row>
    <row r="148" spans="1:2" x14ac:dyDescent="0.25">
      <c r="A148" s="48" t="s">
        <v>1015</v>
      </c>
      <c r="B148" s="48" t="s">
        <v>1015</v>
      </c>
    </row>
    <row r="149" spans="1:2" x14ac:dyDescent="0.25">
      <c r="A149" s="49" t="s">
        <v>1016</v>
      </c>
      <c r="B149" s="49" t="s">
        <v>1016</v>
      </c>
    </row>
    <row r="150" spans="1:2" x14ac:dyDescent="0.25">
      <c r="A150" s="51" t="s">
        <v>1017</v>
      </c>
      <c r="B150" s="51" t="s">
        <v>1018</v>
      </c>
    </row>
    <row r="151" spans="1:2" x14ac:dyDescent="0.25">
      <c r="A151" s="50" t="s">
        <v>224</v>
      </c>
      <c r="B151" s="50" t="s">
        <v>1019</v>
      </c>
    </row>
    <row r="152" spans="1:2" x14ac:dyDescent="0.25">
      <c r="A152" s="53" t="s">
        <v>1020</v>
      </c>
      <c r="B152" s="53" t="s">
        <v>1021</v>
      </c>
    </row>
    <row r="153" spans="1:2" x14ac:dyDescent="0.25">
      <c r="A153" s="50" t="s">
        <v>1022</v>
      </c>
      <c r="B153" s="50" t="s">
        <v>1023</v>
      </c>
    </row>
    <row r="154" spans="1:2" x14ac:dyDescent="0.25">
      <c r="A154" s="53" t="s">
        <v>1024</v>
      </c>
      <c r="B154" s="53" t="s">
        <v>1025</v>
      </c>
    </row>
    <row r="155" spans="1:2" x14ac:dyDescent="0.25">
      <c r="A155" s="49" t="s">
        <v>1026</v>
      </c>
      <c r="B155" s="49" t="s">
        <v>1027</v>
      </c>
    </row>
    <row r="156" spans="1:2" x14ac:dyDescent="0.25">
      <c r="A156" s="189" t="s">
        <v>440</v>
      </c>
      <c r="B156" s="189" t="s">
        <v>1028</v>
      </c>
    </row>
    <row r="157" spans="1:2" x14ac:dyDescent="0.25">
      <c r="A157" s="49" t="s">
        <v>1029</v>
      </c>
      <c r="B157" s="49" t="s">
        <v>1030</v>
      </c>
    </row>
    <row r="158" spans="1:2" x14ac:dyDescent="0.25">
      <c r="A158" s="50" t="s">
        <v>1031</v>
      </c>
      <c r="B158" s="50" t="s">
        <v>1032</v>
      </c>
    </row>
    <row r="159" spans="1:2" x14ac:dyDescent="0.25">
      <c r="A159" s="49" t="s">
        <v>1033</v>
      </c>
      <c r="B159" s="49" t="s">
        <v>1033</v>
      </c>
    </row>
    <row r="160" spans="1:2" x14ac:dyDescent="0.25">
      <c r="A160" s="50" t="s">
        <v>1034</v>
      </c>
      <c r="B160" s="50" t="s">
        <v>1034</v>
      </c>
    </row>
    <row r="161" spans="1:2" x14ac:dyDescent="0.25">
      <c r="A161" s="48" t="s">
        <v>1035</v>
      </c>
      <c r="B161" s="48" t="s">
        <v>1036</v>
      </c>
    </row>
    <row r="162" spans="1:2" x14ac:dyDescent="0.25">
      <c r="A162" s="49" t="s">
        <v>1037</v>
      </c>
      <c r="B162" s="49" t="s">
        <v>1038</v>
      </c>
    </row>
    <row r="163" spans="1:2" x14ac:dyDescent="0.25">
      <c r="A163" s="53" t="s">
        <v>1039</v>
      </c>
      <c r="B163" s="53" t="s">
        <v>1040</v>
      </c>
    </row>
    <row r="164" spans="1:2" x14ac:dyDescent="0.25">
      <c r="A164" s="50" t="s">
        <v>1041</v>
      </c>
      <c r="B164" s="50" t="s">
        <v>1042</v>
      </c>
    </row>
    <row r="165" spans="1:2" x14ac:dyDescent="0.25">
      <c r="A165" s="39" t="s">
        <v>400</v>
      </c>
      <c r="B165" s="39" t="s">
        <v>1043</v>
      </c>
    </row>
    <row r="166" spans="1:2" x14ac:dyDescent="0.25">
      <c r="A166" s="48" t="s">
        <v>1044</v>
      </c>
      <c r="B166" s="48" t="s">
        <v>1045</v>
      </c>
    </row>
    <row r="167" spans="1:2" x14ac:dyDescent="0.25">
      <c r="A167" s="49" t="s">
        <v>1046</v>
      </c>
      <c r="B167" s="49" t="s">
        <v>1047</v>
      </c>
    </row>
    <row r="168" spans="1:2" x14ac:dyDescent="0.25">
      <c r="A168" s="53" t="s">
        <v>1048</v>
      </c>
      <c r="B168" s="53" t="s">
        <v>1049</v>
      </c>
    </row>
    <row r="169" spans="1:2" x14ac:dyDescent="0.25">
      <c r="A169" s="53" t="s">
        <v>235</v>
      </c>
      <c r="B169" s="53" t="s">
        <v>1050</v>
      </c>
    </row>
    <row r="170" spans="1:2" x14ac:dyDescent="0.25">
      <c r="A170" s="51" t="s">
        <v>1051</v>
      </c>
      <c r="B170" s="51" t="s">
        <v>1052</v>
      </c>
    </row>
    <row r="171" spans="1:2" x14ac:dyDescent="0.25">
      <c r="A171" s="53" t="s">
        <v>1053</v>
      </c>
      <c r="B171" s="53" t="s">
        <v>1054</v>
      </c>
    </row>
    <row r="172" spans="1:2" x14ac:dyDescent="0.25">
      <c r="A172" s="53" t="s">
        <v>1055</v>
      </c>
      <c r="B172" s="53" t="s">
        <v>1056</v>
      </c>
    </row>
    <row r="173" spans="1:2" x14ac:dyDescent="0.25">
      <c r="A173" s="53" t="s">
        <v>1057</v>
      </c>
      <c r="B173" s="53" t="s">
        <v>1058</v>
      </c>
    </row>
    <row r="174" spans="1:2" x14ac:dyDescent="0.25">
      <c r="A174" s="48" t="s">
        <v>1059</v>
      </c>
      <c r="B174" s="48" t="s">
        <v>1060</v>
      </c>
    </row>
    <row r="175" spans="1:2" x14ac:dyDescent="0.25">
      <c r="A175" s="261" t="s">
        <v>293</v>
      </c>
      <c r="B175" s="261" t="s">
        <v>293</v>
      </c>
    </row>
    <row r="176" spans="1:2" x14ac:dyDescent="0.25">
      <c r="A176" s="51" t="s">
        <v>1061</v>
      </c>
      <c r="B176" s="51" t="s">
        <v>1062</v>
      </c>
    </row>
    <row r="177" spans="1:2" x14ac:dyDescent="0.25">
      <c r="A177" s="261" t="s">
        <v>183</v>
      </c>
      <c r="B177" s="261" t="s">
        <v>183</v>
      </c>
    </row>
    <row r="178" spans="1:2" x14ac:dyDescent="0.25">
      <c r="A178" s="48" t="s">
        <v>1063</v>
      </c>
      <c r="B178" s="48" t="s">
        <v>1064</v>
      </c>
    </row>
    <row r="179" spans="1:2" x14ac:dyDescent="0.25">
      <c r="A179" s="49" t="s">
        <v>1065</v>
      </c>
      <c r="B179" s="49" t="s">
        <v>1066</v>
      </c>
    </row>
    <row r="180" spans="1:2" x14ac:dyDescent="0.25">
      <c r="A180" s="51" t="s">
        <v>1067</v>
      </c>
      <c r="B180" s="51" t="s">
        <v>1067</v>
      </c>
    </row>
    <row r="181" spans="1:2" x14ac:dyDescent="0.25">
      <c r="A181" s="50" t="s">
        <v>1068</v>
      </c>
      <c r="B181" s="50" t="s">
        <v>1069</v>
      </c>
    </row>
    <row r="182" spans="1:2" x14ac:dyDescent="0.25">
      <c r="A182" s="49" t="s">
        <v>405</v>
      </c>
      <c r="B182" s="49" t="s">
        <v>1070</v>
      </c>
    </row>
    <row r="183" spans="1:2" x14ac:dyDescent="0.25">
      <c r="A183" s="49" t="s">
        <v>1071</v>
      </c>
      <c r="B183" s="49" t="s">
        <v>1072</v>
      </c>
    </row>
    <row r="184" spans="1:2" x14ac:dyDescent="0.25">
      <c r="A184" s="53" t="s">
        <v>1073</v>
      </c>
      <c r="B184" s="53" t="s">
        <v>1074</v>
      </c>
    </row>
    <row r="185" spans="1:2" x14ac:dyDescent="0.25">
      <c r="A185" s="50" t="s">
        <v>357</v>
      </c>
      <c r="B185" s="50" t="s">
        <v>1075</v>
      </c>
    </row>
    <row r="186" spans="1:2" x14ac:dyDescent="0.25">
      <c r="A186" s="53" t="s">
        <v>1076</v>
      </c>
      <c r="B186" s="53" t="s">
        <v>1077</v>
      </c>
    </row>
    <row r="187" spans="1:2" x14ac:dyDescent="0.25">
      <c r="A187" s="53" t="s">
        <v>1078</v>
      </c>
      <c r="B187" s="53" t="s">
        <v>1079</v>
      </c>
    </row>
    <row r="188" spans="1:2" x14ac:dyDescent="0.25">
      <c r="A188" s="51" t="s">
        <v>1080</v>
      </c>
      <c r="B188" s="51" t="s">
        <v>1081</v>
      </c>
    </row>
    <row r="189" spans="1:2" x14ac:dyDescent="0.25">
      <c r="A189" s="48" t="s">
        <v>1082</v>
      </c>
      <c r="B189" s="48" t="s">
        <v>1083</v>
      </c>
    </row>
    <row r="190" spans="1:2" x14ac:dyDescent="0.25">
      <c r="A190" s="53" t="s">
        <v>1084</v>
      </c>
      <c r="B190" s="53" t="s">
        <v>1085</v>
      </c>
    </row>
    <row r="191" spans="1:2" x14ac:dyDescent="0.25">
      <c r="A191" s="49" t="s">
        <v>1086</v>
      </c>
      <c r="B191" s="49" t="s">
        <v>1087</v>
      </c>
    </row>
    <row r="192" spans="1:2" x14ac:dyDescent="0.25">
      <c r="A192" s="48" t="s">
        <v>1088</v>
      </c>
      <c r="B192" s="48" t="s">
        <v>1089</v>
      </c>
    </row>
    <row r="193" spans="1:2" x14ac:dyDescent="0.25">
      <c r="A193" s="51" t="s">
        <v>1090</v>
      </c>
      <c r="B193" s="51" t="s">
        <v>1090</v>
      </c>
    </row>
    <row r="194" spans="1:2" x14ac:dyDescent="0.25">
      <c r="A194" s="255" t="s">
        <v>147</v>
      </c>
      <c r="B194" s="255" t="s">
        <v>147</v>
      </c>
    </row>
    <row r="195" spans="1:2" x14ac:dyDescent="0.25">
      <c r="A195" s="53" t="s">
        <v>1091</v>
      </c>
      <c r="B195" s="53" t="s">
        <v>1092</v>
      </c>
    </row>
    <row r="196" spans="1:2" x14ac:dyDescent="0.25">
      <c r="A196" s="49" t="s">
        <v>1093</v>
      </c>
      <c r="B196" s="49" t="s">
        <v>1094</v>
      </c>
    </row>
    <row r="197" spans="1:2" x14ac:dyDescent="0.25">
      <c r="A197" s="49" t="s">
        <v>1095</v>
      </c>
      <c r="B197" s="49" t="s">
        <v>1096</v>
      </c>
    </row>
    <row r="198" spans="1:2" x14ac:dyDescent="0.25">
      <c r="A198" s="48" t="s">
        <v>1097</v>
      </c>
      <c r="B198" s="48" t="s">
        <v>1098</v>
      </c>
    </row>
    <row r="199" spans="1:2" x14ac:dyDescent="0.25">
      <c r="A199" s="189" t="s">
        <v>1099</v>
      </c>
      <c r="B199" s="189" t="s">
        <v>1100</v>
      </c>
    </row>
    <row r="200" spans="1:2" x14ac:dyDescent="0.25">
      <c r="A200" s="50" t="s">
        <v>1101</v>
      </c>
      <c r="B200" s="50" t="s">
        <v>1102</v>
      </c>
    </row>
    <row r="201" spans="1:2" x14ac:dyDescent="0.25">
      <c r="A201" s="49" t="s">
        <v>1103</v>
      </c>
      <c r="B201" s="49" t="s">
        <v>1103</v>
      </c>
    </row>
    <row r="202" spans="1:2" x14ac:dyDescent="0.25">
      <c r="A202" s="48" t="s">
        <v>1104</v>
      </c>
      <c r="B202" s="48" t="s">
        <v>1105</v>
      </c>
    </row>
    <row r="203" spans="1:2" x14ac:dyDescent="0.25">
      <c r="A203" s="48" t="s">
        <v>1106</v>
      </c>
      <c r="B203" s="48" t="s">
        <v>1106</v>
      </c>
    </row>
    <row r="204" spans="1:2" x14ac:dyDescent="0.25">
      <c r="A204" s="50" t="s">
        <v>1107</v>
      </c>
      <c r="B204" s="50" t="s">
        <v>1108</v>
      </c>
    </row>
    <row r="205" spans="1:2" x14ac:dyDescent="0.25">
      <c r="A205" s="50" t="s">
        <v>1109</v>
      </c>
      <c r="B205" s="50" t="s">
        <v>1110</v>
      </c>
    </row>
    <row r="206" spans="1:2" x14ac:dyDescent="0.25">
      <c r="A206" s="50" t="s">
        <v>1111</v>
      </c>
      <c r="B206" s="50" t="s">
        <v>1112</v>
      </c>
    </row>
    <row r="207" spans="1:2" x14ac:dyDescent="0.25">
      <c r="A207" s="50" t="s">
        <v>1111</v>
      </c>
      <c r="B207" s="50" t="s">
        <v>1112</v>
      </c>
    </row>
    <row r="208" spans="1:2" x14ac:dyDescent="0.25">
      <c r="A208" s="49" t="s">
        <v>1113</v>
      </c>
      <c r="B208" s="49" t="s">
        <v>1114</v>
      </c>
    </row>
    <row r="209" spans="1:2" x14ac:dyDescent="0.25">
      <c r="A209" s="49" t="s">
        <v>1115</v>
      </c>
      <c r="B209" s="49" t="s">
        <v>1116</v>
      </c>
    </row>
    <row r="210" spans="1:2" x14ac:dyDescent="0.25">
      <c r="A210" s="49" t="s">
        <v>1117</v>
      </c>
      <c r="B210" s="49" t="s">
        <v>1117</v>
      </c>
    </row>
    <row r="211" spans="1:2" x14ac:dyDescent="0.25">
      <c r="A211" s="51" t="s">
        <v>1118</v>
      </c>
      <c r="B211" s="51" t="s">
        <v>1119</v>
      </c>
    </row>
    <row r="212" spans="1:2" x14ac:dyDescent="0.25">
      <c r="A212" s="49" t="s">
        <v>1120</v>
      </c>
      <c r="B212" s="49" t="s">
        <v>1121</v>
      </c>
    </row>
    <row r="213" spans="1:2" x14ac:dyDescent="0.25">
      <c r="A213" s="256" t="s">
        <v>1122</v>
      </c>
      <c r="B213" s="256" t="s">
        <v>1122</v>
      </c>
    </row>
    <row r="214" spans="1:2" x14ac:dyDescent="0.25">
      <c r="A214" s="39" t="s">
        <v>1123</v>
      </c>
      <c r="B214" s="39" t="s">
        <v>1123</v>
      </c>
    </row>
    <row r="215" spans="1:2" x14ac:dyDescent="0.25">
      <c r="A215" s="49" t="s">
        <v>1124</v>
      </c>
      <c r="B215" s="49" t="s">
        <v>1125</v>
      </c>
    </row>
    <row r="216" spans="1:2" x14ac:dyDescent="0.25">
      <c r="A216" s="53" t="s">
        <v>1126</v>
      </c>
      <c r="B216" s="53" t="s">
        <v>1127</v>
      </c>
    </row>
    <row r="217" spans="1:2" x14ac:dyDescent="0.25">
      <c r="A217" s="48" t="s">
        <v>1128</v>
      </c>
      <c r="B217" s="48" t="s">
        <v>1129</v>
      </c>
    </row>
    <row r="218" spans="1:2" x14ac:dyDescent="0.25">
      <c r="A218" s="261" t="s">
        <v>290</v>
      </c>
      <c r="B218" s="261" t="s">
        <v>290</v>
      </c>
    </row>
    <row r="219" spans="1:2" x14ac:dyDescent="0.25">
      <c r="A219" s="50" t="s">
        <v>1130</v>
      </c>
      <c r="B219" s="50" t="s">
        <v>1131</v>
      </c>
    </row>
    <row r="220" spans="1:2" x14ac:dyDescent="0.25">
      <c r="A220" s="53" t="s">
        <v>1132</v>
      </c>
      <c r="B220" s="53" t="s">
        <v>1133</v>
      </c>
    </row>
    <row r="221" spans="1:2" x14ac:dyDescent="0.25">
      <c r="A221" s="49" t="s">
        <v>1134</v>
      </c>
      <c r="B221" s="49" t="s">
        <v>1135</v>
      </c>
    </row>
    <row r="222" spans="1:2" x14ac:dyDescent="0.25">
      <c r="A222" s="50" t="s">
        <v>1136</v>
      </c>
      <c r="B222" s="50" t="s">
        <v>1137</v>
      </c>
    </row>
    <row r="223" spans="1:2" x14ac:dyDescent="0.25">
      <c r="A223" s="189" t="s">
        <v>456</v>
      </c>
      <c r="B223" s="189" t="s">
        <v>1138</v>
      </c>
    </row>
    <row r="224" spans="1:2" x14ac:dyDescent="0.25">
      <c r="A224" s="51" t="s">
        <v>52</v>
      </c>
      <c r="B224" s="51" t="s">
        <v>1139</v>
      </c>
    </row>
    <row r="225" spans="1:2" x14ac:dyDescent="0.25">
      <c r="A225" s="49" t="s">
        <v>1140</v>
      </c>
      <c r="B225" s="49" t="s">
        <v>1141</v>
      </c>
    </row>
    <row r="226" spans="1:2" x14ac:dyDescent="0.25">
      <c r="A226" s="49" t="s">
        <v>1142</v>
      </c>
      <c r="B226" s="49" t="s">
        <v>1143</v>
      </c>
    </row>
    <row r="227" spans="1:2" x14ac:dyDescent="0.25">
      <c r="A227" s="53" t="s">
        <v>1144</v>
      </c>
      <c r="B227" s="53" t="s">
        <v>1145</v>
      </c>
    </row>
    <row r="228" spans="1:2" x14ac:dyDescent="0.25">
      <c r="A228" s="189" t="s">
        <v>339</v>
      </c>
      <c r="B228" s="189" t="s">
        <v>1146</v>
      </c>
    </row>
    <row r="229" spans="1:2" x14ac:dyDescent="0.25">
      <c r="A229" s="49" t="s">
        <v>1147</v>
      </c>
      <c r="B229" s="49" t="s">
        <v>1148</v>
      </c>
    </row>
    <row r="230" spans="1:2" x14ac:dyDescent="0.25">
      <c r="A230" s="51" t="s">
        <v>1149</v>
      </c>
      <c r="B230" s="51" t="s">
        <v>1149</v>
      </c>
    </row>
    <row r="231" spans="1:2" x14ac:dyDescent="0.25">
      <c r="A231" s="51" t="s">
        <v>1150</v>
      </c>
      <c r="B231" s="51" t="s">
        <v>1150</v>
      </c>
    </row>
    <row r="232" spans="1:2" x14ac:dyDescent="0.25">
      <c r="A232" s="50" t="s">
        <v>1151</v>
      </c>
      <c r="B232" s="50" t="s">
        <v>1152</v>
      </c>
    </row>
    <row r="233" spans="1:2" x14ac:dyDescent="0.25">
      <c r="A233" s="51" t="s">
        <v>1153</v>
      </c>
      <c r="B233" s="51" t="s">
        <v>1153</v>
      </c>
    </row>
    <row r="234" spans="1:2" x14ac:dyDescent="0.25">
      <c r="A234" s="53" t="s">
        <v>1154</v>
      </c>
      <c r="B234" s="53" t="s">
        <v>1154</v>
      </c>
    </row>
    <row r="235" spans="1:2" x14ac:dyDescent="0.25">
      <c r="A235" s="48" t="s">
        <v>1155</v>
      </c>
      <c r="B235" s="48" t="s">
        <v>1156</v>
      </c>
    </row>
    <row r="236" spans="1:2" x14ac:dyDescent="0.25">
      <c r="A236" s="48" t="s">
        <v>1157</v>
      </c>
      <c r="B236" s="48" t="s">
        <v>1158</v>
      </c>
    </row>
    <row r="237" spans="1:2" x14ac:dyDescent="0.25">
      <c r="A237" s="49" t="s">
        <v>1159</v>
      </c>
      <c r="B237" s="49" t="s">
        <v>1160</v>
      </c>
    </row>
    <row r="238" spans="1:2" x14ac:dyDescent="0.25">
      <c r="A238" s="50" t="s">
        <v>1161</v>
      </c>
      <c r="B238" s="50" t="s">
        <v>1162</v>
      </c>
    </row>
    <row r="239" spans="1:2" x14ac:dyDescent="0.25">
      <c r="A239" s="50" t="s">
        <v>460</v>
      </c>
      <c r="B239" s="50" t="s">
        <v>1163</v>
      </c>
    </row>
    <row r="240" spans="1:2" x14ac:dyDescent="0.25">
      <c r="A240" s="188" t="s">
        <v>69</v>
      </c>
      <c r="B240" s="188" t="s">
        <v>1164</v>
      </c>
    </row>
    <row r="241" spans="1:2" x14ac:dyDescent="0.25">
      <c r="A241" s="49" t="s">
        <v>1165</v>
      </c>
      <c r="B241" s="49" t="s">
        <v>1166</v>
      </c>
    </row>
    <row r="242" spans="1:2" x14ac:dyDescent="0.25">
      <c r="A242" s="260" t="s">
        <v>157</v>
      </c>
      <c r="B242" s="260" t="s">
        <v>157</v>
      </c>
    </row>
    <row r="243" spans="1:2" x14ac:dyDescent="0.25">
      <c r="A243" s="49" t="s">
        <v>1167</v>
      </c>
      <c r="B243" s="49" t="s">
        <v>1167</v>
      </c>
    </row>
    <row r="244" spans="1:2" x14ac:dyDescent="0.25">
      <c r="A244" s="53" t="s">
        <v>1168</v>
      </c>
      <c r="B244" s="53" t="s">
        <v>1169</v>
      </c>
    </row>
    <row r="245" spans="1:2" x14ac:dyDescent="0.25">
      <c r="A245" s="50" t="s">
        <v>1170</v>
      </c>
      <c r="B245" s="50" t="s">
        <v>1171</v>
      </c>
    </row>
    <row r="246" spans="1:2" x14ac:dyDescent="0.25">
      <c r="A246" s="39" t="s">
        <v>1172</v>
      </c>
      <c r="B246" s="39" t="s">
        <v>1173</v>
      </c>
    </row>
    <row r="247" spans="1:2" x14ac:dyDescent="0.25">
      <c r="A247" s="50" t="s">
        <v>1174</v>
      </c>
      <c r="B247" s="50" t="s">
        <v>1175</v>
      </c>
    </row>
    <row r="248" spans="1:2" x14ac:dyDescent="0.25">
      <c r="A248" s="189" t="s">
        <v>205</v>
      </c>
      <c r="B248" s="189" t="s">
        <v>1176</v>
      </c>
    </row>
    <row r="249" spans="1:2" x14ac:dyDescent="0.25">
      <c r="A249" s="53" t="s">
        <v>1177</v>
      </c>
      <c r="B249" s="53" t="s">
        <v>1178</v>
      </c>
    </row>
    <row r="250" spans="1:2" x14ac:dyDescent="0.25">
      <c r="A250" s="49" t="s">
        <v>1179</v>
      </c>
      <c r="B250" s="49" t="s">
        <v>1180</v>
      </c>
    </row>
    <row r="251" spans="1:2" x14ac:dyDescent="0.25">
      <c r="A251" s="48" t="s">
        <v>1181</v>
      </c>
      <c r="B251" s="48" t="s">
        <v>1182</v>
      </c>
    </row>
    <row r="252" spans="1:2" x14ac:dyDescent="0.25">
      <c r="A252" s="39" t="s">
        <v>97</v>
      </c>
      <c r="B252" s="39" t="s">
        <v>1183</v>
      </c>
    </row>
    <row r="253" spans="1:2" x14ac:dyDescent="0.25">
      <c r="A253" s="49" t="s">
        <v>1184</v>
      </c>
      <c r="B253" s="49" t="s">
        <v>1185</v>
      </c>
    </row>
    <row r="254" spans="1:2" x14ac:dyDescent="0.25">
      <c r="A254" s="53" t="s">
        <v>1186</v>
      </c>
      <c r="B254" s="53" t="s">
        <v>1187</v>
      </c>
    </row>
    <row r="255" spans="1:2" x14ac:dyDescent="0.25">
      <c r="A255" s="261" t="s">
        <v>326</v>
      </c>
      <c r="B255" s="261" t="s">
        <v>326</v>
      </c>
    </row>
    <row r="256" spans="1:2" x14ac:dyDescent="0.25">
      <c r="A256" s="53" t="s">
        <v>1188</v>
      </c>
      <c r="B256" s="53" t="s">
        <v>1189</v>
      </c>
    </row>
    <row r="257" spans="1:2" x14ac:dyDescent="0.25">
      <c r="A257" s="50" t="s">
        <v>1190</v>
      </c>
      <c r="B257" s="50" t="s">
        <v>1191</v>
      </c>
    </row>
    <row r="258" spans="1:2" x14ac:dyDescent="0.25">
      <c r="A258" s="53" t="s">
        <v>1192</v>
      </c>
      <c r="B258" s="53" t="s">
        <v>1193</v>
      </c>
    </row>
    <row r="259" spans="1:2" x14ac:dyDescent="0.25">
      <c r="A259" s="50" t="s">
        <v>1194</v>
      </c>
      <c r="B259" s="50" t="s">
        <v>1195</v>
      </c>
    </row>
    <row r="260" spans="1:2" x14ac:dyDescent="0.25">
      <c r="A260" s="51" t="s">
        <v>1196</v>
      </c>
      <c r="B260" s="51" t="s">
        <v>1197</v>
      </c>
    </row>
    <row r="261" spans="1:2" x14ac:dyDescent="0.25">
      <c r="A261" s="50" t="s">
        <v>1198</v>
      </c>
      <c r="B261" s="50" t="s">
        <v>1199</v>
      </c>
    </row>
    <row r="262" spans="1:2" x14ac:dyDescent="0.25">
      <c r="A262" s="50" t="s">
        <v>1200</v>
      </c>
      <c r="B262" s="50" t="s">
        <v>1201</v>
      </c>
    </row>
    <row r="263" spans="1:2" x14ac:dyDescent="0.25">
      <c r="A263" s="51" t="s">
        <v>1202</v>
      </c>
      <c r="B263" s="51" t="s">
        <v>1203</v>
      </c>
    </row>
    <row r="264" spans="1:2" x14ac:dyDescent="0.25">
      <c r="A264" s="50" t="s">
        <v>1204</v>
      </c>
      <c r="B264" s="50" t="s">
        <v>1205</v>
      </c>
    </row>
    <row r="265" spans="1:2" x14ac:dyDescent="0.25">
      <c r="A265" s="49" t="s">
        <v>1206</v>
      </c>
      <c r="B265" s="49" t="s">
        <v>1207</v>
      </c>
    </row>
    <row r="266" spans="1:2" x14ac:dyDescent="0.25">
      <c r="A266" s="49" t="s">
        <v>1208</v>
      </c>
      <c r="B266" s="49" t="s">
        <v>1209</v>
      </c>
    </row>
    <row r="267" spans="1:2" x14ac:dyDescent="0.25">
      <c r="A267" s="53" t="s">
        <v>1210</v>
      </c>
      <c r="B267" s="53" t="s">
        <v>1211</v>
      </c>
    </row>
    <row r="268" spans="1:2" x14ac:dyDescent="0.25">
      <c r="A268" s="50" t="s">
        <v>1212</v>
      </c>
      <c r="B268" s="50" t="s">
        <v>1213</v>
      </c>
    </row>
    <row r="269" spans="1:2" x14ac:dyDescent="0.25">
      <c r="A269" s="51" t="s">
        <v>1214</v>
      </c>
      <c r="B269" s="51" t="s">
        <v>1214</v>
      </c>
    </row>
    <row r="270" spans="1:2" x14ac:dyDescent="0.25">
      <c r="A270" s="50" t="s">
        <v>1215</v>
      </c>
      <c r="B270" s="50" t="s">
        <v>1216</v>
      </c>
    </row>
    <row r="271" spans="1:2" x14ac:dyDescent="0.25">
      <c r="A271" s="53" t="s">
        <v>1217</v>
      </c>
      <c r="B271" s="53" t="s">
        <v>1218</v>
      </c>
    </row>
    <row r="272" spans="1:2" x14ac:dyDescent="0.25">
      <c r="A272" s="52" t="s">
        <v>1219</v>
      </c>
      <c r="B272" s="52" t="s">
        <v>1220</v>
      </c>
    </row>
    <row r="273" spans="1:2" x14ac:dyDescent="0.25">
      <c r="A273" s="50" t="s">
        <v>1221</v>
      </c>
      <c r="B273" s="50" t="s">
        <v>1222</v>
      </c>
    </row>
    <row r="274" spans="1:2" x14ac:dyDescent="0.25">
      <c r="A274" s="50" t="s">
        <v>23</v>
      </c>
      <c r="B274" s="50" t="s">
        <v>1223</v>
      </c>
    </row>
    <row r="275" spans="1:2" x14ac:dyDescent="0.25">
      <c r="A275" s="49" t="s">
        <v>1224</v>
      </c>
      <c r="B275" s="49" t="s">
        <v>1225</v>
      </c>
    </row>
    <row r="276" spans="1:2" x14ac:dyDescent="0.25">
      <c r="A276" s="53" t="s">
        <v>1226</v>
      </c>
      <c r="B276" s="53" t="s">
        <v>1227</v>
      </c>
    </row>
    <row r="277" spans="1:2" x14ac:dyDescent="0.25">
      <c r="A277" s="51" t="s">
        <v>1228</v>
      </c>
      <c r="B277" s="51" t="s">
        <v>1229</v>
      </c>
    </row>
    <row r="278" spans="1:2" x14ac:dyDescent="0.25">
      <c r="A278" s="253" t="s">
        <v>415</v>
      </c>
      <c r="B278" s="253" t="s">
        <v>1230</v>
      </c>
    </row>
    <row r="279" spans="1:2" x14ac:dyDescent="0.25">
      <c r="A279" s="49" t="s">
        <v>1231</v>
      </c>
      <c r="B279" s="49" t="s">
        <v>1232</v>
      </c>
    </row>
    <row r="280" spans="1:2" x14ac:dyDescent="0.25">
      <c r="A280" s="50" t="s">
        <v>1233</v>
      </c>
      <c r="B280" s="50" t="s">
        <v>1234</v>
      </c>
    </row>
    <row r="281" spans="1:2" x14ac:dyDescent="0.25">
      <c r="A281" s="252" t="s">
        <v>78</v>
      </c>
      <c r="B281" s="252" t="s">
        <v>78</v>
      </c>
    </row>
    <row r="282" spans="1:2" x14ac:dyDescent="0.25">
      <c r="A282" s="51" t="s">
        <v>1235</v>
      </c>
      <c r="B282" s="51" t="s">
        <v>1235</v>
      </c>
    </row>
    <row r="283" spans="1:2" x14ac:dyDescent="0.25">
      <c r="A283" s="50" t="s">
        <v>1236</v>
      </c>
      <c r="B283" s="50" t="s">
        <v>1237</v>
      </c>
    </row>
    <row r="284" spans="1:2" x14ac:dyDescent="0.25">
      <c r="A284" s="50" t="s">
        <v>1238</v>
      </c>
      <c r="B284" s="50" t="s">
        <v>1239</v>
      </c>
    </row>
    <row r="285" spans="1:2" x14ac:dyDescent="0.25">
      <c r="A285" s="50" t="s">
        <v>372</v>
      </c>
      <c r="B285" s="50" t="s">
        <v>1240</v>
      </c>
    </row>
    <row r="286" spans="1:2" x14ac:dyDescent="0.25">
      <c r="A286" s="50" t="s">
        <v>1241</v>
      </c>
      <c r="B286" s="50" t="s">
        <v>1242</v>
      </c>
    </row>
    <row r="287" spans="1:2" x14ac:dyDescent="0.25">
      <c r="A287" s="50" t="s">
        <v>1241</v>
      </c>
      <c r="B287" s="50" t="s">
        <v>1242</v>
      </c>
    </row>
    <row r="288" spans="1:2" x14ac:dyDescent="0.25">
      <c r="A288" s="50" t="s">
        <v>1243</v>
      </c>
      <c r="B288" s="50" t="s">
        <v>1244</v>
      </c>
    </row>
    <row r="289" spans="1:2" x14ac:dyDescent="0.25">
      <c r="A289" s="39" t="s">
        <v>1245</v>
      </c>
      <c r="B289" s="39" t="s">
        <v>1246</v>
      </c>
    </row>
    <row r="290" spans="1:2" x14ac:dyDescent="0.25">
      <c r="A290" s="49" t="s">
        <v>1247</v>
      </c>
      <c r="B290" s="49" t="s">
        <v>1247</v>
      </c>
    </row>
    <row r="291" spans="1:2" x14ac:dyDescent="0.25">
      <c r="A291" s="50" t="s">
        <v>1248</v>
      </c>
      <c r="B291" s="50" t="s">
        <v>1249</v>
      </c>
    </row>
    <row r="292" spans="1:2" x14ac:dyDescent="0.25">
      <c r="A292" s="51" t="s">
        <v>1250</v>
      </c>
      <c r="B292" s="51" t="s">
        <v>1251</v>
      </c>
    </row>
    <row r="293" spans="1:2" x14ac:dyDescent="0.25">
      <c r="A293" s="53" t="s">
        <v>1250</v>
      </c>
      <c r="B293" s="53" t="s">
        <v>1251</v>
      </c>
    </row>
    <row r="294" spans="1:2" x14ac:dyDescent="0.25">
      <c r="A294" s="49" t="s">
        <v>1252</v>
      </c>
      <c r="B294" s="49" t="s">
        <v>1253</v>
      </c>
    </row>
    <row r="295" spans="1:2" x14ac:dyDescent="0.25">
      <c r="A295" s="253" t="s">
        <v>240</v>
      </c>
      <c r="B295" s="253" t="s">
        <v>1254</v>
      </c>
    </row>
    <row r="296" spans="1:2" x14ac:dyDescent="0.25">
      <c r="A296" s="49" t="s">
        <v>1255</v>
      </c>
      <c r="B296" s="49" t="s">
        <v>1256</v>
      </c>
    </row>
    <row r="297" spans="1:2" x14ac:dyDescent="0.25">
      <c r="A297" s="259" t="s">
        <v>318</v>
      </c>
      <c r="B297" s="259" t="s">
        <v>318</v>
      </c>
    </row>
    <row r="298" spans="1:2" x14ac:dyDescent="0.25">
      <c r="A298" s="189" t="s">
        <v>216</v>
      </c>
      <c r="B298" s="189" t="s">
        <v>1257</v>
      </c>
    </row>
    <row r="299" spans="1:2" x14ac:dyDescent="0.25">
      <c r="A299" s="49" t="s">
        <v>1258</v>
      </c>
      <c r="B299" s="49" t="s">
        <v>1258</v>
      </c>
    </row>
    <row r="300" spans="1:2" x14ac:dyDescent="0.25">
      <c r="A300" s="49" t="s">
        <v>1259</v>
      </c>
      <c r="B300" s="49" t="s">
        <v>1259</v>
      </c>
    </row>
    <row r="301" spans="1:2" x14ac:dyDescent="0.25">
      <c r="A301" s="255" t="s">
        <v>140</v>
      </c>
      <c r="B301" s="255" t="s">
        <v>1260</v>
      </c>
    </row>
    <row r="302" spans="1:2" x14ac:dyDescent="0.25">
      <c r="A302" s="51" t="s">
        <v>1261</v>
      </c>
      <c r="B302" s="51" t="s">
        <v>1261</v>
      </c>
    </row>
    <row r="303" spans="1:2" x14ac:dyDescent="0.25">
      <c r="A303" s="49" t="s">
        <v>1262</v>
      </c>
      <c r="B303" s="49" t="s">
        <v>1263</v>
      </c>
    </row>
    <row r="304" spans="1:2" x14ac:dyDescent="0.25">
      <c r="A304" s="188" t="s">
        <v>75</v>
      </c>
      <c r="B304" s="188" t="s">
        <v>1264</v>
      </c>
    </row>
    <row r="305" spans="1:2" x14ac:dyDescent="0.25">
      <c r="A305" s="51" t="s">
        <v>1265</v>
      </c>
      <c r="B305" s="51" t="s">
        <v>1265</v>
      </c>
    </row>
    <row r="306" spans="1:2" x14ac:dyDescent="0.25">
      <c r="A306" s="49" t="s">
        <v>1266</v>
      </c>
      <c r="B306" s="49" t="s">
        <v>1267</v>
      </c>
    </row>
    <row r="307" spans="1:2" x14ac:dyDescent="0.25">
      <c r="A307" s="53" t="s">
        <v>1268</v>
      </c>
      <c r="B307" s="53" t="s">
        <v>1269</v>
      </c>
    </row>
    <row r="308" spans="1:2" x14ac:dyDescent="0.25">
      <c r="A308" s="252" t="s">
        <v>1268</v>
      </c>
      <c r="B308" s="252" t="s">
        <v>1269</v>
      </c>
    </row>
    <row r="309" spans="1:2" x14ac:dyDescent="0.25">
      <c r="A309" s="50" t="s">
        <v>257</v>
      </c>
      <c r="B309" s="50" t="s">
        <v>1270</v>
      </c>
    </row>
    <row r="310" spans="1:2" x14ac:dyDescent="0.25">
      <c r="A310" s="252" t="s">
        <v>1271</v>
      </c>
      <c r="B310" s="252" t="s">
        <v>1272</v>
      </c>
    </row>
    <row r="311" spans="1:2" x14ac:dyDescent="0.25">
      <c r="A311" s="51" t="s">
        <v>1273</v>
      </c>
      <c r="B311" s="51" t="s">
        <v>1274</v>
      </c>
    </row>
    <row r="312" spans="1:2" x14ac:dyDescent="0.25">
      <c r="A312" s="53" t="s">
        <v>1275</v>
      </c>
      <c r="B312" s="53" t="s">
        <v>1276</v>
      </c>
    </row>
    <row r="313" spans="1:2" x14ac:dyDescent="0.25">
      <c r="A313" s="49" t="s">
        <v>1277</v>
      </c>
      <c r="B313" s="49" t="s">
        <v>1278</v>
      </c>
    </row>
    <row r="314" spans="1:2" x14ac:dyDescent="0.25">
      <c r="A314" s="49" t="s">
        <v>1279</v>
      </c>
      <c r="B314" s="49" t="s">
        <v>1279</v>
      </c>
    </row>
    <row r="315" spans="1:2" x14ac:dyDescent="0.25">
      <c r="A315" s="51" t="s">
        <v>1280</v>
      </c>
      <c r="B315" s="51" t="s">
        <v>1280</v>
      </c>
    </row>
    <row r="316" spans="1:2" x14ac:dyDescent="0.25">
      <c r="A316" s="49" t="s">
        <v>1281</v>
      </c>
      <c r="B316" s="49" t="s">
        <v>1282</v>
      </c>
    </row>
    <row r="317" spans="1:2" x14ac:dyDescent="0.25">
      <c r="A317" s="50" t="s">
        <v>1283</v>
      </c>
      <c r="B317" s="50" t="s">
        <v>1284</v>
      </c>
    </row>
    <row r="318" spans="1:2" x14ac:dyDescent="0.25">
      <c r="A318" s="48" t="s">
        <v>1285</v>
      </c>
      <c r="B318" s="48" t="s">
        <v>1286</v>
      </c>
    </row>
    <row r="319" spans="1:2" x14ac:dyDescent="0.25">
      <c r="A319" s="39" t="s">
        <v>1287</v>
      </c>
      <c r="B319" s="39" t="s">
        <v>1288</v>
      </c>
    </row>
    <row r="320" spans="1:2" x14ac:dyDescent="0.25">
      <c r="A320" s="53" t="s">
        <v>1289</v>
      </c>
      <c r="B320" s="53" t="s">
        <v>1290</v>
      </c>
    </row>
    <row r="321" spans="1:2" x14ac:dyDescent="0.25">
      <c r="A321" s="189" t="s">
        <v>382</v>
      </c>
      <c r="B321" s="189" t="s">
        <v>1291</v>
      </c>
    </row>
    <row r="322" spans="1:2" x14ac:dyDescent="0.25">
      <c r="A322" s="49" t="s">
        <v>1292</v>
      </c>
      <c r="B322" s="49" t="s">
        <v>1293</v>
      </c>
    </row>
    <row r="323" spans="1:2" x14ac:dyDescent="0.25">
      <c r="A323" s="53" t="s">
        <v>1294</v>
      </c>
      <c r="B323" s="53" t="s">
        <v>1295</v>
      </c>
    </row>
    <row r="324" spans="1:2" x14ac:dyDescent="0.25">
      <c r="A324" s="51" t="s">
        <v>1296</v>
      </c>
      <c r="B324" s="51" t="s">
        <v>1297</v>
      </c>
    </row>
    <row r="325" spans="1:2" x14ac:dyDescent="0.25">
      <c r="A325" s="252" t="s">
        <v>66</v>
      </c>
      <c r="B325" s="252" t="s">
        <v>1298</v>
      </c>
    </row>
    <row r="326" spans="1:2" x14ac:dyDescent="0.25">
      <c r="A326" s="39" t="s">
        <v>1299</v>
      </c>
      <c r="B326" s="39" t="s">
        <v>1300</v>
      </c>
    </row>
    <row r="327" spans="1:2" x14ac:dyDescent="0.25">
      <c r="A327" s="50" t="s">
        <v>1301</v>
      </c>
      <c r="B327" s="50" t="s">
        <v>1302</v>
      </c>
    </row>
    <row r="328" spans="1:2" x14ac:dyDescent="0.25">
      <c r="A328" s="261" t="s">
        <v>384</v>
      </c>
      <c r="B328" s="261" t="s">
        <v>384</v>
      </c>
    </row>
    <row r="329" spans="1:2" x14ac:dyDescent="0.25">
      <c r="A329" s="53" t="s">
        <v>1303</v>
      </c>
      <c r="B329" s="53" t="s">
        <v>1304</v>
      </c>
    </row>
    <row r="330" spans="1:2" x14ac:dyDescent="0.25">
      <c r="A330" s="53" t="s">
        <v>1305</v>
      </c>
      <c r="B330" s="53" t="s">
        <v>1305</v>
      </c>
    </row>
    <row r="331" spans="1:2" x14ac:dyDescent="0.25">
      <c r="A331" s="49" t="s">
        <v>1306</v>
      </c>
      <c r="B331" s="49" t="s">
        <v>1307</v>
      </c>
    </row>
    <row r="332" spans="1:2" x14ac:dyDescent="0.25">
      <c r="A332" s="261" t="s">
        <v>333</v>
      </c>
      <c r="B332" s="261" t="s">
        <v>333</v>
      </c>
    </row>
    <row r="333" spans="1:2" x14ac:dyDescent="0.25">
      <c r="A333" s="259" t="s">
        <v>63</v>
      </c>
      <c r="B333" s="259" t="s">
        <v>63</v>
      </c>
    </row>
    <row r="334" spans="1:2" x14ac:dyDescent="0.25">
      <c r="A334" s="48" t="s">
        <v>1308</v>
      </c>
      <c r="B334" s="48" t="s">
        <v>1309</v>
      </c>
    </row>
    <row r="335" spans="1:2" x14ac:dyDescent="0.25">
      <c r="A335" s="53" t="s">
        <v>1310</v>
      </c>
      <c r="B335" s="53" t="s">
        <v>1311</v>
      </c>
    </row>
    <row r="336" spans="1:2" x14ac:dyDescent="0.25">
      <c r="A336" s="48" t="s">
        <v>1312</v>
      </c>
      <c r="B336" s="48" t="s">
        <v>1313</v>
      </c>
    </row>
    <row r="337" spans="1:2" x14ac:dyDescent="0.25">
      <c r="A337" s="51" t="s">
        <v>1314</v>
      </c>
      <c r="B337" s="51" t="s">
        <v>1314</v>
      </c>
    </row>
    <row r="338" spans="1:2" x14ac:dyDescent="0.25">
      <c r="A338" s="51" t="s">
        <v>1315</v>
      </c>
      <c r="B338" s="51" t="s">
        <v>1315</v>
      </c>
    </row>
    <row r="339" spans="1:2" x14ac:dyDescent="0.25">
      <c r="A339" s="49" t="s">
        <v>1316</v>
      </c>
      <c r="B339" s="49" t="s">
        <v>1316</v>
      </c>
    </row>
    <row r="340" spans="1:2" x14ac:dyDescent="0.25">
      <c r="A340" s="189" t="s">
        <v>418</v>
      </c>
      <c r="B340" s="189" t="s">
        <v>1317</v>
      </c>
    </row>
    <row r="341" spans="1:2" x14ac:dyDescent="0.25">
      <c r="A341" s="253" t="s">
        <v>433</v>
      </c>
      <c r="B341" s="253" t="s">
        <v>1318</v>
      </c>
    </row>
    <row r="342" spans="1:2" x14ac:dyDescent="0.25">
      <c r="A342" s="49" t="s">
        <v>1319</v>
      </c>
      <c r="B342" s="49" t="s">
        <v>1320</v>
      </c>
    </row>
    <row r="343" spans="1:2" x14ac:dyDescent="0.25">
      <c r="A343" s="53" t="s">
        <v>1321</v>
      </c>
      <c r="B343" s="53" t="s">
        <v>1321</v>
      </c>
    </row>
    <row r="344" spans="1:2" x14ac:dyDescent="0.25">
      <c r="A344" s="261" t="s">
        <v>393</v>
      </c>
      <c r="B344" s="261" t="s">
        <v>393</v>
      </c>
    </row>
    <row r="345" spans="1:2" x14ac:dyDescent="0.25">
      <c r="A345" s="50" t="s">
        <v>1322</v>
      </c>
      <c r="B345" s="50" t="s">
        <v>1323</v>
      </c>
    </row>
    <row r="346" spans="1:2" x14ac:dyDescent="0.25">
      <c r="A346" s="261" t="s">
        <v>349</v>
      </c>
      <c r="B346" s="261" t="s">
        <v>349</v>
      </c>
    </row>
    <row r="347" spans="1:2" x14ac:dyDescent="0.25">
      <c r="A347" s="50" t="s">
        <v>1324</v>
      </c>
      <c r="B347" s="50" t="s">
        <v>1325</v>
      </c>
    </row>
    <row r="348" spans="1:2" x14ac:dyDescent="0.25">
      <c r="A348" s="49" t="s">
        <v>1326</v>
      </c>
      <c r="B348" s="49" t="s">
        <v>1326</v>
      </c>
    </row>
    <row r="349" spans="1:2" x14ac:dyDescent="0.25">
      <c r="A349" s="48" t="s">
        <v>1327</v>
      </c>
      <c r="B349" s="48" t="s">
        <v>1327</v>
      </c>
    </row>
    <row r="350" spans="1:2" x14ac:dyDescent="0.25">
      <c r="A350" s="49" t="s">
        <v>1328</v>
      </c>
      <c r="B350" s="49" t="s">
        <v>1329</v>
      </c>
    </row>
    <row r="351" spans="1:2" x14ac:dyDescent="0.25">
      <c r="A351" s="261" t="s">
        <v>324</v>
      </c>
      <c r="B351" s="261" t="s">
        <v>324</v>
      </c>
    </row>
    <row r="352" spans="1:2" x14ac:dyDescent="0.25">
      <c r="A352" s="189" t="s">
        <v>304</v>
      </c>
      <c r="B352" s="189" t="s">
        <v>1330</v>
      </c>
    </row>
    <row r="353" spans="1:2" x14ac:dyDescent="0.25">
      <c r="A353" s="256" t="s">
        <v>1331</v>
      </c>
      <c r="B353" s="256" t="s">
        <v>1332</v>
      </c>
    </row>
    <row r="354" spans="1:2" x14ac:dyDescent="0.25">
      <c r="A354" s="48" t="s">
        <v>1333</v>
      </c>
      <c r="B354" s="48" t="s">
        <v>1334</v>
      </c>
    </row>
    <row r="355" spans="1:2" x14ac:dyDescent="0.25">
      <c r="A355" s="50" t="s">
        <v>1335</v>
      </c>
      <c r="B355" s="50" t="s">
        <v>1336</v>
      </c>
    </row>
    <row r="356" spans="1:2" x14ac:dyDescent="0.25">
      <c r="A356" s="50" t="s">
        <v>1337</v>
      </c>
      <c r="B356" s="50" t="s">
        <v>1338</v>
      </c>
    </row>
    <row r="357" spans="1:2" x14ac:dyDescent="0.25">
      <c r="A357" s="50" t="s">
        <v>1339</v>
      </c>
      <c r="B357" s="50" t="s">
        <v>1340</v>
      </c>
    </row>
    <row r="358" spans="1:2" x14ac:dyDescent="0.25">
      <c r="A358" s="48" t="s">
        <v>1341</v>
      </c>
      <c r="B358" s="48" t="s">
        <v>1342</v>
      </c>
    </row>
    <row r="359" spans="1:2" x14ac:dyDescent="0.25">
      <c r="A359" s="53" t="s">
        <v>1343</v>
      </c>
      <c r="B359" s="53" t="s">
        <v>1344</v>
      </c>
    </row>
    <row r="360" spans="1:2" x14ac:dyDescent="0.25">
      <c r="A360" s="49" t="s">
        <v>1345</v>
      </c>
      <c r="B360" s="49" t="s">
        <v>1346</v>
      </c>
    </row>
    <row r="361" spans="1:2" x14ac:dyDescent="0.25">
      <c r="A361" s="49" t="s">
        <v>1347</v>
      </c>
      <c r="B361" s="49" t="s">
        <v>1348</v>
      </c>
    </row>
    <row r="362" spans="1:2" x14ac:dyDescent="0.25">
      <c r="A362" s="50" t="s">
        <v>1349</v>
      </c>
      <c r="B362" s="50" t="s">
        <v>1350</v>
      </c>
    </row>
    <row r="363" spans="1:2" x14ac:dyDescent="0.25">
      <c r="A363" s="49" t="s">
        <v>1351</v>
      </c>
      <c r="B363" s="49" t="s">
        <v>1351</v>
      </c>
    </row>
    <row r="364" spans="1:2" x14ac:dyDescent="0.25">
      <c r="A364" s="261" t="s">
        <v>428</v>
      </c>
      <c r="B364" s="261" t="s">
        <v>428</v>
      </c>
    </row>
    <row r="365" spans="1:2" x14ac:dyDescent="0.25">
      <c r="A365" s="49" t="s">
        <v>1352</v>
      </c>
      <c r="B365" s="49" t="s">
        <v>1353</v>
      </c>
    </row>
    <row r="366" spans="1:2" x14ac:dyDescent="0.25">
      <c r="A366" s="50" t="s">
        <v>1354</v>
      </c>
      <c r="B366" s="50" t="s">
        <v>1355</v>
      </c>
    </row>
    <row r="367" spans="1:2" x14ac:dyDescent="0.25">
      <c r="A367" s="49" t="s">
        <v>1356</v>
      </c>
      <c r="B367" s="49" t="s">
        <v>1357</v>
      </c>
    </row>
    <row r="368" spans="1:2" x14ac:dyDescent="0.25">
      <c r="A368" s="50" t="s">
        <v>1358</v>
      </c>
      <c r="B368" s="50" t="s">
        <v>1359</v>
      </c>
    </row>
    <row r="369" spans="1:2" x14ac:dyDescent="0.25">
      <c r="A369" s="49" t="s">
        <v>1360</v>
      </c>
      <c r="B369" s="49" t="s">
        <v>1360</v>
      </c>
    </row>
    <row r="370" spans="1:2" x14ac:dyDescent="0.25">
      <c r="A370" s="49" t="s">
        <v>1361</v>
      </c>
      <c r="B370" s="49" t="s">
        <v>1362</v>
      </c>
    </row>
    <row r="371" spans="1:2" x14ac:dyDescent="0.25">
      <c r="A371" s="49" t="s">
        <v>1363</v>
      </c>
      <c r="B371" s="49" t="s">
        <v>1364</v>
      </c>
    </row>
    <row r="372" spans="1:2" x14ac:dyDescent="0.25">
      <c r="A372" s="49" t="s">
        <v>1365</v>
      </c>
      <c r="B372" s="49" t="s">
        <v>1366</v>
      </c>
    </row>
    <row r="373" spans="1:2" x14ac:dyDescent="0.25">
      <c r="A373" s="255" t="s">
        <v>144</v>
      </c>
      <c r="B373" s="255" t="s">
        <v>1367</v>
      </c>
    </row>
    <row r="374" spans="1:2" x14ac:dyDescent="0.25">
      <c r="A374" s="260" t="s">
        <v>149</v>
      </c>
      <c r="B374" s="260" t="s">
        <v>149</v>
      </c>
    </row>
    <row r="375" spans="1:2" x14ac:dyDescent="0.25">
      <c r="A375" s="53" t="s">
        <v>237</v>
      </c>
      <c r="B375" s="53" t="s">
        <v>1368</v>
      </c>
    </row>
    <row r="376" spans="1:2" x14ac:dyDescent="0.25">
      <c r="A376" s="49" t="s">
        <v>1369</v>
      </c>
      <c r="B376" s="49" t="s">
        <v>1370</v>
      </c>
    </row>
    <row r="377" spans="1:2" x14ac:dyDescent="0.25">
      <c r="A377" s="189" t="s">
        <v>424</v>
      </c>
      <c r="B377" s="189" t="s">
        <v>1371</v>
      </c>
    </row>
    <row r="378" spans="1:2" x14ac:dyDescent="0.25">
      <c r="A378" s="53" t="s">
        <v>1372</v>
      </c>
      <c r="B378" s="53" t="s">
        <v>1373</v>
      </c>
    </row>
    <row r="379" spans="1:2" x14ac:dyDescent="0.25">
      <c r="A379" s="49" t="s">
        <v>1374</v>
      </c>
      <c r="B379" s="49" t="s">
        <v>1374</v>
      </c>
    </row>
    <row r="380" spans="1:2" x14ac:dyDescent="0.25">
      <c r="A380" s="261" t="s">
        <v>1375</v>
      </c>
      <c r="B380" s="261" t="s">
        <v>1375</v>
      </c>
    </row>
    <row r="381" spans="1:2" x14ac:dyDescent="0.25">
      <c r="A381" s="51" t="s">
        <v>1376</v>
      </c>
      <c r="B381" s="51" t="s">
        <v>1377</v>
      </c>
    </row>
    <row r="382" spans="1:2" x14ac:dyDescent="0.25">
      <c r="A382" s="50" t="s">
        <v>1378</v>
      </c>
      <c r="B382" s="50" t="s">
        <v>1379</v>
      </c>
    </row>
    <row r="383" spans="1:2" x14ac:dyDescent="0.25">
      <c r="A383" s="49" t="s">
        <v>1380</v>
      </c>
      <c r="B383" s="49" t="s">
        <v>1380</v>
      </c>
    </row>
    <row r="384" spans="1:2" x14ac:dyDescent="0.25">
      <c r="A384" s="49" t="s">
        <v>1381</v>
      </c>
      <c r="B384" s="49" t="s">
        <v>1381</v>
      </c>
    </row>
    <row r="385" spans="1:2" x14ac:dyDescent="0.25">
      <c r="A385" s="256" t="s">
        <v>1382</v>
      </c>
      <c r="B385" s="256" t="s">
        <v>1383</v>
      </c>
    </row>
    <row r="386" spans="1:2" x14ac:dyDescent="0.25">
      <c r="A386" s="53" t="s">
        <v>1384</v>
      </c>
      <c r="B386" s="53" t="s">
        <v>1385</v>
      </c>
    </row>
    <row r="387" spans="1:2" x14ac:dyDescent="0.25">
      <c r="A387" s="51" t="s">
        <v>1386</v>
      </c>
      <c r="B387" s="51" t="s">
        <v>1387</v>
      </c>
    </row>
    <row r="388" spans="1:2" x14ac:dyDescent="0.25">
      <c r="A388" s="261" t="s">
        <v>269</v>
      </c>
      <c r="B388" s="261" t="s">
        <v>269</v>
      </c>
    </row>
    <row r="389" spans="1:2" x14ac:dyDescent="0.25">
      <c r="A389" s="53" t="s">
        <v>1388</v>
      </c>
      <c r="B389" s="53" t="s">
        <v>1389</v>
      </c>
    </row>
    <row r="390" spans="1:2" x14ac:dyDescent="0.25">
      <c r="A390" s="39" t="s">
        <v>1390</v>
      </c>
      <c r="B390" s="39" t="s">
        <v>1391</v>
      </c>
    </row>
    <row r="391" spans="1:2" x14ac:dyDescent="0.25">
      <c r="A391" s="189" t="s">
        <v>361</v>
      </c>
      <c r="B391" s="189" t="s">
        <v>1392</v>
      </c>
    </row>
    <row r="392" spans="1:2" x14ac:dyDescent="0.25">
      <c r="A392" s="39" t="s">
        <v>1393</v>
      </c>
      <c r="B392" s="39" t="s">
        <v>1394</v>
      </c>
    </row>
    <row r="393" spans="1:2" x14ac:dyDescent="0.25">
      <c r="A393" s="50" t="s">
        <v>1395</v>
      </c>
      <c r="B393" s="50" t="s">
        <v>1396</v>
      </c>
    </row>
    <row r="394" spans="1:2" x14ac:dyDescent="0.25">
      <c r="A394" s="53" t="s">
        <v>1397</v>
      </c>
      <c r="B394" s="53" t="s">
        <v>1398</v>
      </c>
    </row>
    <row r="395" spans="1:2" x14ac:dyDescent="0.25">
      <c r="A395" s="53" t="s">
        <v>174</v>
      </c>
      <c r="B395" s="53" t="s">
        <v>1399</v>
      </c>
    </row>
    <row r="396" spans="1:2" x14ac:dyDescent="0.25">
      <c r="A396" s="259" t="s">
        <v>1400</v>
      </c>
      <c r="B396" s="259" t="s">
        <v>1400</v>
      </c>
    </row>
    <row r="397" spans="1:2" x14ac:dyDescent="0.25">
      <c r="A397" s="48" t="s">
        <v>1401</v>
      </c>
      <c r="B397" s="48" t="s">
        <v>1401</v>
      </c>
    </row>
    <row r="398" spans="1:2" x14ac:dyDescent="0.25">
      <c r="A398" s="51" t="s">
        <v>1402</v>
      </c>
      <c r="B398" s="51" t="s">
        <v>1402</v>
      </c>
    </row>
    <row r="399" spans="1:2" x14ac:dyDescent="0.25">
      <c r="A399" s="256" t="s">
        <v>39</v>
      </c>
      <c r="B399" s="256" t="s">
        <v>1403</v>
      </c>
    </row>
    <row r="400" spans="1:2" x14ac:dyDescent="0.25">
      <c r="A400" s="48" t="s">
        <v>1404</v>
      </c>
      <c r="B400" s="48" t="s">
        <v>1405</v>
      </c>
    </row>
    <row r="401" spans="1:2" x14ac:dyDescent="0.25">
      <c r="A401" s="49" t="s">
        <v>1406</v>
      </c>
      <c r="B401" s="49" t="s">
        <v>1407</v>
      </c>
    </row>
    <row r="402" spans="1:2" x14ac:dyDescent="0.25">
      <c r="A402" s="48" t="s">
        <v>1408</v>
      </c>
      <c r="B402" s="48" t="s">
        <v>1409</v>
      </c>
    </row>
    <row r="403" spans="1:2" x14ac:dyDescent="0.25">
      <c r="A403" s="53" t="s">
        <v>1410</v>
      </c>
      <c r="B403" s="53" t="s">
        <v>1411</v>
      </c>
    </row>
    <row r="404" spans="1:2" x14ac:dyDescent="0.25">
      <c r="A404" s="48" t="s">
        <v>1412</v>
      </c>
      <c r="B404" s="48" t="s">
        <v>1413</v>
      </c>
    </row>
    <row r="405" spans="1:2" x14ac:dyDescent="0.25">
      <c r="A405" s="50" t="s">
        <v>1414</v>
      </c>
      <c r="B405" s="50" t="s">
        <v>1415</v>
      </c>
    </row>
    <row r="406" spans="1:2" x14ac:dyDescent="0.25">
      <c r="A406" s="53" t="s">
        <v>380</v>
      </c>
      <c r="B406" s="53" t="s">
        <v>1416</v>
      </c>
    </row>
    <row r="407" spans="1:2" x14ac:dyDescent="0.25">
      <c r="A407" s="48" t="s">
        <v>1417</v>
      </c>
      <c r="B407" s="48" t="s">
        <v>1418</v>
      </c>
    </row>
    <row r="408" spans="1:2" x14ac:dyDescent="0.25">
      <c r="A408" s="189" t="s">
        <v>331</v>
      </c>
      <c r="B408" s="189" t="s">
        <v>1419</v>
      </c>
    </row>
    <row r="409" spans="1:2" x14ac:dyDescent="0.25">
      <c r="A409" s="188" t="s">
        <v>58</v>
      </c>
      <c r="B409" s="188" t="s">
        <v>1420</v>
      </c>
    </row>
    <row r="410" spans="1:2" x14ac:dyDescent="0.25">
      <c r="A410" s="49" t="s">
        <v>1421</v>
      </c>
      <c r="B410" s="49" t="s">
        <v>1422</v>
      </c>
    </row>
    <row r="411" spans="1:2" x14ac:dyDescent="0.25">
      <c r="A411" s="49" t="s">
        <v>1423</v>
      </c>
      <c r="B411" s="49" t="s">
        <v>1424</v>
      </c>
    </row>
    <row r="412" spans="1:2" x14ac:dyDescent="0.25">
      <c r="A412" s="189" t="s">
        <v>177</v>
      </c>
      <c r="B412" s="189" t="s">
        <v>1425</v>
      </c>
    </row>
    <row r="413" spans="1:2" x14ac:dyDescent="0.25">
      <c r="A413" s="50" t="s">
        <v>1426</v>
      </c>
      <c r="B413" s="50" t="s">
        <v>1427</v>
      </c>
    </row>
    <row r="414" spans="1:2" x14ac:dyDescent="0.25">
      <c r="A414" s="51" t="s">
        <v>1428</v>
      </c>
      <c r="B414" s="51" t="s">
        <v>1428</v>
      </c>
    </row>
    <row r="415" spans="1:2" x14ac:dyDescent="0.25">
      <c r="A415" s="50" t="s">
        <v>1429</v>
      </c>
      <c r="B415" s="50" t="s">
        <v>1430</v>
      </c>
    </row>
    <row r="416" spans="1:2" x14ac:dyDescent="0.25">
      <c r="A416" s="261" t="s">
        <v>1431</v>
      </c>
      <c r="B416" s="261" t="s">
        <v>1431</v>
      </c>
    </row>
    <row r="417" spans="1:2" x14ac:dyDescent="0.25">
      <c r="A417" s="189" t="s">
        <v>413</v>
      </c>
      <c r="B417" s="189" t="s">
        <v>1432</v>
      </c>
    </row>
    <row r="418" spans="1:2" x14ac:dyDescent="0.25">
      <c r="A418" s="50" t="s">
        <v>1433</v>
      </c>
      <c r="B418" s="50" t="s">
        <v>1434</v>
      </c>
    </row>
    <row r="419" spans="1:2" x14ac:dyDescent="0.25">
      <c r="A419" s="50" t="s">
        <v>1435</v>
      </c>
      <c r="B419" s="50" t="s">
        <v>1436</v>
      </c>
    </row>
    <row r="420" spans="1:2" x14ac:dyDescent="0.25">
      <c r="A420" s="48" t="s">
        <v>1437</v>
      </c>
      <c r="B420" s="48" t="s">
        <v>1437</v>
      </c>
    </row>
    <row r="421" spans="1:2" x14ac:dyDescent="0.25">
      <c r="A421" s="50" t="s">
        <v>1438</v>
      </c>
      <c r="B421" s="50" t="s">
        <v>1439</v>
      </c>
    </row>
    <row r="422" spans="1:2" x14ac:dyDescent="0.25">
      <c r="A422" s="53" t="s">
        <v>1440</v>
      </c>
      <c r="B422" s="53" t="s">
        <v>1441</v>
      </c>
    </row>
    <row r="423" spans="1:2" x14ac:dyDescent="0.25">
      <c r="A423" s="53" t="s">
        <v>83</v>
      </c>
      <c r="B423" s="53" t="s">
        <v>1442</v>
      </c>
    </row>
    <row r="424" spans="1:2" x14ac:dyDescent="0.25">
      <c r="A424" s="189" t="s">
        <v>254</v>
      </c>
      <c r="B424" s="189" t="s">
        <v>1443</v>
      </c>
    </row>
    <row r="425" spans="1:2" x14ac:dyDescent="0.25">
      <c r="A425" s="48" t="s">
        <v>1444</v>
      </c>
      <c r="B425" s="48" t="s">
        <v>1445</v>
      </c>
    </row>
    <row r="426" spans="1:2" x14ac:dyDescent="0.25">
      <c r="A426" s="39" t="s">
        <v>1446</v>
      </c>
      <c r="B426" s="39" t="s">
        <v>1447</v>
      </c>
    </row>
    <row r="427" spans="1:2" x14ac:dyDescent="0.25">
      <c r="A427" s="261" t="s">
        <v>420</v>
      </c>
      <c r="B427" s="261" t="s">
        <v>420</v>
      </c>
    </row>
    <row r="428" spans="1:2" x14ac:dyDescent="0.25">
      <c r="A428" s="49" t="s">
        <v>1448</v>
      </c>
      <c r="B428" s="49" t="s">
        <v>1449</v>
      </c>
    </row>
    <row r="429" spans="1:2" x14ac:dyDescent="0.25">
      <c r="A429" s="48" t="s">
        <v>1450</v>
      </c>
      <c r="B429" s="48" t="s">
        <v>1451</v>
      </c>
    </row>
    <row r="430" spans="1:2" x14ac:dyDescent="0.25">
      <c r="A430" s="50" t="s">
        <v>1452</v>
      </c>
      <c r="B430" s="50" t="s">
        <v>1453</v>
      </c>
    </row>
    <row r="431" spans="1:2" x14ac:dyDescent="0.25">
      <c r="A431" s="51" t="s">
        <v>1454</v>
      </c>
      <c r="B431" s="51" t="s">
        <v>1454</v>
      </c>
    </row>
    <row r="432" spans="1:2" x14ac:dyDescent="0.25">
      <c r="A432" s="261" t="s">
        <v>232</v>
      </c>
      <c r="B432" s="261" t="s">
        <v>232</v>
      </c>
    </row>
    <row r="433" spans="1:2" x14ac:dyDescent="0.25">
      <c r="A433" s="49" t="s">
        <v>1455</v>
      </c>
      <c r="B433" s="49" t="s">
        <v>1456</v>
      </c>
    </row>
    <row r="434" spans="1:2" x14ac:dyDescent="0.25">
      <c r="A434" s="189" t="s">
        <v>431</v>
      </c>
      <c r="B434" s="189" t="s">
        <v>1457</v>
      </c>
    </row>
    <row r="435" spans="1:2" x14ac:dyDescent="0.25">
      <c r="A435" s="50" t="s">
        <v>1458</v>
      </c>
      <c r="B435" s="50" t="s">
        <v>1459</v>
      </c>
    </row>
    <row r="436" spans="1:2" x14ac:dyDescent="0.25">
      <c r="A436" s="189" t="s">
        <v>388</v>
      </c>
      <c r="B436" s="189" t="s">
        <v>1460</v>
      </c>
    </row>
    <row r="437" spans="1:2" x14ac:dyDescent="0.25">
      <c r="A437" s="39" t="s">
        <v>436</v>
      </c>
      <c r="B437" s="39" t="s">
        <v>1461</v>
      </c>
    </row>
    <row r="438" spans="1:2" x14ac:dyDescent="0.25">
      <c r="A438" s="50" t="s">
        <v>1462</v>
      </c>
      <c r="B438" s="50" t="s">
        <v>1463</v>
      </c>
    </row>
    <row r="439" spans="1:2" x14ac:dyDescent="0.25">
      <c r="A439" s="53" t="s">
        <v>1464</v>
      </c>
      <c r="B439" s="53" t="s">
        <v>1465</v>
      </c>
    </row>
    <row r="440" spans="1:2" x14ac:dyDescent="0.25">
      <c r="A440" s="51" t="s">
        <v>1466</v>
      </c>
      <c r="B440" s="51" t="s">
        <v>1466</v>
      </c>
    </row>
    <row r="441" spans="1:2" x14ac:dyDescent="0.25">
      <c r="A441" s="53" t="s">
        <v>1467</v>
      </c>
      <c r="B441" s="53" t="s">
        <v>1468</v>
      </c>
    </row>
    <row r="442" spans="1:2" x14ac:dyDescent="0.25">
      <c r="A442" s="48" t="s">
        <v>1469</v>
      </c>
      <c r="B442" s="48" t="s">
        <v>1470</v>
      </c>
    </row>
    <row r="443" spans="1:2" x14ac:dyDescent="0.25">
      <c r="A443" s="50" t="s">
        <v>1471</v>
      </c>
      <c r="B443" s="50" t="s">
        <v>1472</v>
      </c>
    </row>
    <row r="444" spans="1:2" x14ac:dyDescent="0.25">
      <c r="A444" s="50" t="s">
        <v>1473</v>
      </c>
      <c r="B444" s="50" t="s">
        <v>1474</v>
      </c>
    </row>
    <row r="445" spans="1:2" x14ac:dyDescent="0.25">
      <c r="A445" s="49" t="s">
        <v>1475</v>
      </c>
      <c r="B445" s="49" t="s">
        <v>1475</v>
      </c>
    </row>
    <row r="446" spans="1:2" x14ac:dyDescent="0.25">
      <c r="A446" s="50" t="s">
        <v>1476</v>
      </c>
      <c r="B446" s="50" t="s">
        <v>1477</v>
      </c>
    </row>
    <row r="447" spans="1:2" x14ac:dyDescent="0.25">
      <c r="A447" s="50" t="s">
        <v>1478</v>
      </c>
      <c r="B447" s="50" t="s">
        <v>1479</v>
      </c>
    </row>
    <row r="448" spans="1:2" x14ac:dyDescent="0.25">
      <c r="A448" s="49" t="s">
        <v>1480</v>
      </c>
      <c r="B448" s="49" t="s">
        <v>1481</v>
      </c>
    </row>
    <row r="449" spans="1:2" x14ac:dyDescent="0.25">
      <c r="A449" s="189" t="s">
        <v>302</v>
      </c>
      <c r="B449" s="189" t="s">
        <v>1482</v>
      </c>
    </row>
    <row r="450" spans="1:2" x14ac:dyDescent="0.25">
      <c r="A450" s="261" t="s">
        <v>249</v>
      </c>
      <c r="B450" s="261" t="s">
        <v>249</v>
      </c>
    </row>
    <row r="451" spans="1:2" x14ac:dyDescent="0.25">
      <c r="A451" s="51" t="s">
        <v>1483</v>
      </c>
      <c r="B451" s="51" t="s">
        <v>1483</v>
      </c>
    </row>
    <row r="452" spans="1:2" x14ac:dyDescent="0.25">
      <c r="A452" s="53" t="s">
        <v>1484</v>
      </c>
      <c r="B452" s="53" t="s">
        <v>1485</v>
      </c>
    </row>
    <row r="453" spans="1:2" x14ac:dyDescent="0.25">
      <c r="A453" s="48" t="s">
        <v>1486</v>
      </c>
      <c r="B453" s="48" t="s">
        <v>1487</v>
      </c>
    </row>
    <row r="454" spans="1:2" x14ac:dyDescent="0.25">
      <c r="A454" s="53" t="s">
        <v>1488</v>
      </c>
      <c r="B454" s="53" t="s">
        <v>1489</v>
      </c>
    </row>
    <row r="455" spans="1:2" x14ac:dyDescent="0.25">
      <c r="A455" s="50" t="s">
        <v>263</v>
      </c>
      <c r="B455" s="50" t="s">
        <v>1490</v>
      </c>
    </row>
    <row r="456" spans="1:2" x14ac:dyDescent="0.25">
      <c r="A456" s="48" t="s">
        <v>1491</v>
      </c>
      <c r="B456" s="48" t="s">
        <v>1492</v>
      </c>
    </row>
    <row r="457" spans="1:2" x14ac:dyDescent="0.25">
      <c r="A457" s="50" t="s">
        <v>1493</v>
      </c>
      <c r="B457" s="50" t="s">
        <v>1494</v>
      </c>
    </row>
    <row r="458" spans="1:2" x14ac:dyDescent="0.25">
      <c r="A458" s="53" t="s">
        <v>207</v>
      </c>
      <c r="B458" s="53" t="s">
        <v>1495</v>
      </c>
    </row>
    <row r="459" spans="1:2" x14ac:dyDescent="0.25">
      <c r="A459" s="48" t="s">
        <v>1496</v>
      </c>
      <c r="B459" s="48" t="s">
        <v>1496</v>
      </c>
    </row>
    <row r="460" spans="1:2" x14ac:dyDescent="0.25">
      <c r="A460" s="49" t="s">
        <v>1497</v>
      </c>
      <c r="B460" s="49" t="s">
        <v>1497</v>
      </c>
    </row>
    <row r="461" spans="1:2" x14ac:dyDescent="0.25">
      <c r="A461" s="253" t="s">
        <v>342</v>
      </c>
      <c r="B461" s="253" t="s">
        <v>1498</v>
      </c>
    </row>
    <row r="462" spans="1:2" x14ac:dyDescent="0.25">
      <c r="A462" s="189" t="s">
        <v>226</v>
      </c>
      <c r="B462" s="189" t="s">
        <v>1499</v>
      </c>
    </row>
    <row r="463" spans="1:2" x14ac:dyDescent="0.25">
      <c r="A463" s="49" t="s">
        <v>1500</v>
      </c>
      <c r="B463" s="49" t="s">
        <v>1501</v>
      </c>
    </row>
    <row r="464" spans="1:2" x14ac:dyDescent="0.25">
      <c r="A464" s="252" t="s">
        <v>130</v>
      </c>
      <c r="B464" s="252" t="s">
        <v>1502</v>
      </c>
    </row>
    <row r="465" spans="1:2" x14ac:dyDescent="0.25">
      <c r="A465" s="49" t="s">
        <v>1503</v>
      </c>
      <c r="B465" s="49" t="s">
        <v>1504</v>
      </c>
    </row>
    <row r="466" spans="1:2" x14ac:dyDescent="0.25">
      <c r="A466" s="256" t="s">
        <v>1505</v>
      </c>
      <c r="B466" s="256" t="s">
        <v>1506</v>
      </c>
    </row>
    <row r="467" spans="1:2" x14ac:dyDescent="0.25">
      <c r="A467" s="48" t="s">
        <v>1507</v>
      </c>
      <c r="B467" s="48" t="s">
        <v>1507</v>
      </c>
    </row>
    <row r="468" spans="1:2" x14ac:dyDescent="0.25">
      <c r="A468" s="256" t="s">
        <v>48</v>
      </c>
      <c r="B468" s="256" t="s">
        <v>1508</v>
      </c>
    </row>
    <row r="469" spans="1:2" x14ac:dyDescent="0.25">
      <c r="A469" s="51" t="s">
        <v>1509</v>
      </c>
      <c r="B469" s="51" t="s">
        <v>1509</v>
      </c>
    </row>
    <row r="470" spans="1:2" x14ac:dyDescent="0.25">
      <c r="A470" s="51" t="s">
        <v>1510</v>
      </c>
      <c r="B470" s="51" t="s">
        <v>1510</v>
      </c>
    </row>
    <row r="471" spans="1:2" x14ac:dyDescent="0.25">
      <c r="A471" s="48" t="s">
        <v>1511</v>
      </c>
      <c r="B471" s="48" t="s">
        <v>1512</v>
      </c>
    </row>
    <row r="472" spans="1:2" x14ac:dyDescent="0.25">
      <c r="A472" s="53" t="s">
        <v>1513</v>
      </c>
      <c r="B472" s="53" t="s">
        <v>1513</v>
      </c>
    </row>
    <row r="473" spans="1:2" x14ac:dyDescent="0.25">
      <c r="A473" s="49" t="s">
        <v>1514</v>
      </c>
      <c r="B473" s="49" t="s">
        <v>1515</v>
      </c>
    </row>
    <row r="474" spans="1:2" x14ac:dyDescent="0.25">
      <c r="A474" s="50" t="s">
        <v>1516</v>
      </c>
      <c r="B474" s="50" t="s">
        <v>1517</v>
      </c>
    </row>
    <row r="475" spans="1:2" x14ac:dyDescent="0.25">
      <c r="A475" s="253" t="s">
        <v>213</v>
      </c>
      <c r="B475" s="253" t="s">
        <v>1518</v>
      </c>
    </row>
    <row r="476" spans="1:2" x14ac:dyDescent="0.25">
      <c r="A476" s="49" t="s">
        <v>438</v>
      </c>
      <c r="B476" s="49" t="s">
        <v>1519</v>
      </c>
    </row>
    <row r="477" spans="1:2" x14ac:dyDescent="0.25">
      <c r="A477" s="48" t="s">
        <v>1520</v>
      </c>
      <c r="B477" s="48" t="s">
        <v>1521</v>
      </c>
    </row>
    <row r="478" spans="1:2" x14ac:dyDescent="0.25">
      <c r="A478" s="48" t="s">
        <v>1522</v>
      </c>
      <c r="B478" s="48" t="s">
        <v>1523</v>
      </c>
    </row>
    <row r="479" spans="1:2" x14ac:dyDescent="0.25">
      <c r="A479" s="48" t="s">
        <v>1524</v>
      </c>
      <c r="B479" s="48" t="s">
        <v>1525</v>
      </c>
    </row>
    <row r="480" spans="1:2" x14ac:dyDescent="0.25">
      <c r="A480" s="49" t="s">
        <v>1526</v>
      </c>
      <c r="B480" s="49" t="s">
        <v>1527</v>
      </c>
    </row>
    <row r="481" spans="1:2" x14ac:dyDescent="0.25">
      <c r="A481" s="49" t="s">
        <v>1528</v>
      </c>
      <c r="B481" s="49" t="s">
        <v>1529</v>
      </c>
    </row>
    <row r="482" spans="1:2" x14ac:dyDescent="0.25">
      <c r="A482" s="261" t="s">
        <v>286</v>
      </c>
      <c r="B482" s="261" t="s">
        <v>286</v>
      </c>
    </row>
    <row r="483" spans="1:2" x14ac:dyDescent="0.25">
      <c r="A483" s="50" t="s">
        <v>1530</v>
      </c>
      <c r="B483" s="50" t="s">
        <v>1531</v>
      </c>
    </row>
    <row r="484" spans="1:2" x14ac:dyDescent="0.25">
      <c r="A484" s="49" t="s">
        <v>1532</v>
      </c>
      <c r="B484" s="49" t="s">
        <v>1533</v>
      </c>
    </row>
    <row r="485" spans="1:2" x14ac:dyDescent="0.25">
      <c r="A485" s="53" t="s">
        <v>192</v>
      </c>
      <c r="B485" s="53" t="s">
        <v>1534</v>
      </c>
    </row>
    <row r="486" spans="1:2" x14ac:dyDescent="0.25">
      <c r="A486" s="51" t="s">
        <v>122</v>
      </c>
      <c r="B486" s="51" t="s">
        <v>1535</v>
      </c>
    </row>
    <row r="487" spans="1:2" x14ac:dyDescent="0.25">
      <c r="A487" s="189" t="s">
        <v>396</v>
      </c>
      <c r="B487" s="189" t="s">
        <v>1536</v>
      </c>
    </row>
    <row r="488" spans="1:2" x14ac:dyDescent="0.25">
      <c r="A488" s="51" t="s">
        <v>1537</v>
      </c>
      <c r="B488" s="51" t="s">
        <v>1537</v>
      </c>
    </row>
    <row r="489" spans="1:2" x14ac:dyDescent="0.25">
      <c r="A489" s="39" t="s">
        <v>1538</v>
      </c>
      <c r="B489" s="39" t="s">
        <v>1539</v>
      </c>
    </row>
    <row r="490" spans="1:2" x14ac:dyDescent="0.25">
      <c r="A490" s="49" t="s">
        <v>1540</v>
      </c>
      <c r="B490" s="49" t="s">
        <v>1541</v>
      </c>
    </row>
    <row r="491" spans="1:2" x14ac:dyDescent="0.25">
      <c r="A491" s="261" t="s">
        <v>312</v>
      </c>
      <c r="B491" s="261" t="s">
        <v>312</v>
      </c>
    </row>
    <row r="492" spans="1:2" x14ac:dyDescent="0.25">
      <c r="A492" s="51" t="s">
        <v>1542</v>
      </c>
      <c r="B492" s="51" t="s">
        <v>1542</v>
      </c>
    </row>
    <row r="493" spans="1:2" x14ac:dyDescent="0.25">
      <c r="A493" s="50" t="s">
        <v>1543</v>
      </c>
      <c r="B493" s="50" t="s">
        <v>1544</v>
      </c>
    </row>
    <row r="494" spans="1:2" x14ac:dyDescent="0.25">
      <c r="A494" s="48" t="s">
        <v>1545</v>
      </c>
      <c r="B494" s="48" t="s">
        <v>1546</v>
      </c>
    </row>
    <row r="495" spans="1:2" x14ac:dyDescent="0.25">
      <c r="A495" s="48" t="s">
        <v>1547</v>
      </c>
      <c r="B495" s="48" t="s">
        <v>1548</v>
      </c>
    </row>
    <row r="496" spans="1:2" x14ac:dyDescent="0.25">
      <c r="A496" s="52" t="s">
        <v>1549</v>
      </c>
      <c r="B496" s="52" t="s">
        <v>1550</v>
      </c>
    </row>
    <row r="497" spans="1:2" x14ac:dyDescent="0.25">
      <c r="A497" s="39" t="s">
        <v>190</v>
      </c>
      <c r="B497" s="39" t="s">
        <v>1551</v>
      </c>
    </row>
    <row r="498" spans="1:2" x14ac:dyDescent="0.25">
      <c r="A498" s="48" t="s">
        <v>1552</v>
      </c>
      <c r="B498" s="48" t="s">
        <v>1553</v>
      </c>
    </row>
    <row r="499" spans="1:2" x14ac:dyDescent="0.25">
      <c r="A499" s="48" t="s">
        <v>1552</v>
      </c>
      <c r="B499" s="48" t="s">
        <v>1553</v>
      </c>
    </row>
    <row r="500" spans="1:2" x14ac:dyDescent="0.25">
      <c r="A500" s="48" t="s">
        <v>1554</v>
      </c>
      <c r="B500" s="48" t="s">
        <v>1554</v>
      </c>
    </row>
    <row r="501" spans="1:2" x14ac:dyDescent="0.25">
      <c r="A501" s="257" t="s">
        <v>134</v>
      </c>
      <c r="B501" s="257" t="s">
        <v>1555</v>
      </c>
    </row>
    <row r="502" spans="1:2" x14ac:dyDescent="0.25">
      <c r="A502" s="48" t="s">
        <v>1556</v>
      </c>
      <c r="B502" s="48" t="s">
        <v>1557</v>
      </c>
    </row>
    <row r="503" spans="1:2" x14ac:dyDescent="0.25">
      <c r="A503" s="49" t="s">
        <v>1558</v>
      </c>
      <c r="B503" s="49" t="s">
        <v>1558</v>
      </c>
    </row>
    <row r="504" spans="1:2" x14ac:dyDescent="0.25">
      <c r="A504" s="261" t="s">
        <v>352</v>
      </c>
      <c r="B504" s="261" t="s">
        <v>352</v>
      </c>
    </row>
    <row r="505" spans="1:2" x14ac:dyDescent="0.25">
      <c r="A505" s="49" t="s">
        <v>1559</v>
      </c>
      <c r="B505" s="49" t="s">
        <v>1559</v>
      </c>
    </row>
    <row r="506" spans="1:2" x14ac:dyDescent="0.25">
      <c r="A506" s="258" t="s">
        <v>31</v>
      </c>
      <c r="B506" s="258" t="s">
        <v>31</v>
      </c>
    </row>
    <row r="507" spans="1:2" x14ac:dyDescent="0.25">
      <c r="A507" s="261" t="s">
        <v>171</v>
      </c>
      <c r="B507" s="261" t="s">
        <v>171</v>
      </c>
    </row>
    <row r="508" spans="1:2" x14ac:dyDescent="0.25">
      <c r="A508" s="49" t="s">
        <v>1560</v>
      </c>
      <c r="B508" s="49" t="s">
        <v>1561</v>
      </c>
    </row>
    <row r="509" spans="1:2" x14ac:dyDescent="0.25">
      <c r="A509" s="253" t="s">
        <v>463</v>
      </c>
      <c r="B509" s="253" t="s">
        <v>1562</v>
      </c>
    </row>
    <row r="510" spans="1:2" x14ac:dyDescent="0.25">
      <c r="A510" s="48" t="s">
        <v>1563</v>
      </c>
      <c r="B510" s="48" t="s">
        <v>1564</v>
      </c>
    </row>
    <row r="511" spans="1:2" x14ac:dyDescent="0.25">
      <c r="A511" s="48" t="s">
        <v>354</v>
      </c>
      <c r="B511" s="48" t="s">
        <v>1565</v>
      </c>
    </row>
    <row r="512" spans="1:2" x14ac:dyDescent="0.25">
      <c r="A512" s="50" t="s">
        <v>1566</v>
      </c>
      <c r="B512" s="50" t="s">
        <v>1567</v>
      </c>
    </row>
    <row r="513" spans="1:2" x14ac:dyDescent="0.25">
      <c r="A513" s="49" t="s">
        <v>458</v>
      </c>
      <c r="B513" s="49" t="s">
        <v>1568</v>
      </c>
    </row>
    <row r="514" spans="1:2" x14ac:dyDescent="0.25">
      <c r="A514" s="53" t="s">
        <v>410</v>
      </c>
      <c r="B514" s="53" t="s">
        <v>1569</v>
      </c>
    </row>
    <row r="515" spans="1:2" x14ac:dyDescent="0.25">
      <c r="A515" s="50" t="s">
        <v>1570</v>
      </c>
      <c r="B515" s="50" t="s">
        <v>1571</v>
      </c>
    </row>
    <row r="516" spans="1:2" x14ac:dyDescent="0.25">
      <c r="A516" s="53" t="s">
        <v>128</v>
      </c>
      <c r="B516" s="53" t="s">
        <v>1572</v>
      </c>
    </row>
    <row r="517" spans="1:2" x14ac:dyDescent="0.25">
      <c r="A517" s="53" t="s">
        <v>128</v>
      </c>
      <c r="B517" s="53" t="s">
        <v>1572</v>
      </c>
    </row>
    <row r="518" spans="1:2" x14ac:dyDescent="0.25">
      <c r="A518" s="252" t="s">
        <v>128</v>
      </c>
      <c r="B518" s="252" t="s">
        <v>1572</v>
      </c>
    </row>
    <row r="519" spans="1:2" x14ac:dyDescent="0.25">
      <c r="A519" s="49" t="s">
        <v>1573</v>
      </c>
      <c r="B519" s="49" t="s">
        <v>1574</v>
      </c>
    </row>
    <row r="520" spans="1:2" x14ac:dyDescent="0.25">
      <c r="A520" s="50" t="s">
        <v>1575</v>
      </c>
      <c r="B520" s="50" t="s">
        <v>1576</v>
      </c>
    </row>
    <row r="521" spans="1:2" x14ac:dyDescent="0.25">
      <c r="A521" s="49" t="s">
        <v>1577</v>
      </c>
      <c r="B521" s="49" t="s">
        <v>1578</v>
      </c>
    </row>
    <row r="522" spans="1:2" x14ac:dyDescent="0.25">
      <c r="A522" s="189" t="s">
        <v>370</v>
      </c>
      <c r="B522" s="189" t="s">
        <v>1579</v>
      </c>
    </row>
    <row r="523" spans="1:2" x14ac:dyDescent="0.25">
      <c r="A523" s="49" t="s">
        <v>1580</v>
      </c>
      <c r="B523" s="49" t="s">
        <v>1581</v>
      </c>
    </row>
    <row r="524" spans="1:2" x14ac:dyDescent="0.25">
      <c r="A524" s="188" t="s">
        <v>1582</v>
      </c>
      <c r="B524" s="188" t="s">
        <v>1583</v>
      </c>
    </row>
    <row r="525" spans="1:2" x14ac:dyDescent="0.25">
      <c r="A525" s="49" t="s">
        <v>1584</v>
      </c>
      <c r="B525" s="49" t="s">
        <v>1585</v>
      </c>
    </row>
    <row r="526" spans="1:2" x14ac:dyDescent="0.25">
      <c r="A526" s="48" t="s">
        <v>1586</v>
      </c>
      <c r="B526" s="48" t="s">
        <v>1587</v>
      </c>
    </row>
    <row r="527" spans="1:2" x14ac:dyDescent="0.25">
      <c r="A527" s="50" t="s">
        <v>1588</v>
      </c>
      <c r="B527" s="50" t="s">
        <v>1589</v>
      </c>
    </row>
    <row r="528" spans="1:2" x14ac:dyDescent="0.25">
      <c r="A528" s="49" t="s">
        <v>1590</v>
      </c>
      <c r="B528" s="49" t="s">
        <v>1591</v>
      </c>
    </row>
    <row r="529" spans="1:2" x14ac:dyDescent="0.25">
      <c r="A529" s="50" t="s">
        <v>1592</v>
      </c>
      <c r="B529" s="50" t="s">
        <v>1593</v>
      </c>
    </row>
    <row r="530" spans="1:2" x14ac:dyDescent="0.25">
      <c r="A530" s="51" t="s">
        <v>1594</v>
      </c>
      <c r="B530" s="51" t="s">
        <v>1595</v>
      </c>
    </row>
    <row r="531" spans="1:2" x14ac:dyDescent="0.25">
      <c r="A531" s="48" t="s">
        <v>1596</v>
      </c>
      <c r="B531" s="48" t="s">
        <v>1597</v>
      </c>
    </row>
    <row r="532" spans="1:2" x14ac:dyDescent="0.25">
      <c r="A532" s="53" t="s">
        <v>1598</v>
      </c>
      <c r="B532" s="53" t="s">
        <v>1599</v>
      </c>
    </row>
    <row r="533" spans="1:2" x14ac:dyDescent="0.25">
      <c r="A533" s="49" t="s">
        <v>1600</v>
      </c>
      <c r="B533" s="49" t="s">
        <v>1601</v>
      </c>
    </row>
    <row r="534" spans="1:2" x14ac:dyDescent="0.25">
      <c r="A534" s="49" t="s">
        <v>115</v>
      </c>
      <c r="B534" s="49" t="s">
        <v>1602</v>
      </c>
    </row>
    <row r="535" spans="1:2" x14ac:dyDescent="0.25">
      <c r="A535" s="252" t="s">
        <v>115</v>
      </c>
      <c r="B535" s="252" t="s">
        <v>1602</v>
      </c>
    </row>
    <row r="536" spans="1:2" x14ac:dyDescent="0.25">
      <c r="A536" s="50" t="s">
        <v>1603</v>
      </c>
      <c r="B536" s="50" t="s">
        <v>1604</v>
      </c>
    </row>
    <row r="537" spans="1:2" x14ac:dyDescent="0.25">
      <c r="A537" s="48" t="s">
        <v>1605</v>
      </c>
      <c r="B537" s="48" t="s">
        <v>1606</v>
      </c>
    </row>
    <row r="538" spans="1:2" x14ac:dyDescent="0.25">
      <c r="A538" s="261" t="s">
        <v>266</v>
      </c>
      <c r="B538" s="261" t="s">
        <v>266</v>
      </c>
    </row>
    <row r="539" spans="1:2" x14ac:dyDescent="0.25">
      <c r="A539" s="49" t="s">
        <v>1607</v>
      </c>
      <c r="B539" s="49" t="s">
        <v>1608</v>
      </c>
    </row>
    <row r="540" spans="1:2" x14ac:dyDescent="0.25">
      <c r="A540" s="49" t="s">
        <v>1609</v>
      </c>
      <c r="B540" s="49" t="s">
        <v>1610</v>
      </c>
    </row>
    <row r="541" spans="1:2" x14ac:dyDescent="0.25">
      <c r="A541" s="50" t="s">
        <v>1611</v>
      </c>
      <c r="B541" s="50" t="s">
        <v>1612</v>
      </c>
    </row>
    <row r="542" spans="1:2" x14ac:dyDescent="0.25">
      <c r="A542" s="48" t="s">
        <v>374</v>
      </c>
      <c r="B542" s="48" t="s">
        <v>1613</v>
      </c>
    </row>
    <row r="543" spans="1:2" x14ac:dyDescent="0.25">
      <c r="A543" s="48" t="s">
        <v>1614</v>
      </c>
      <c r="B543" s="48" t="s">
        <v>1615</v>
      </c>
    </row>
    <row r="544" spans="1:2" x14ac:dyDescent="0.25">
      <c r="A544" s="50" t="s">
        <v>1616</v>
      </c>
      <c r="B544" s="50" t="s">
        <v>1617</v>
      </c>
    </row>
    <row r="545" spans="1:2" x14ac:dyDescent="0.25">
      <c r="A545" s="50" t="s">
        <v>1618</v>
      </c>
      <c r="B545" s="50" t="s">
        <v>1619</v>
      </c>
    </row>
    <row r="546" spans="1:2" x14ac:dyDescent="0.25">
      <c r="A546" s="189" t="s">
        <v>422</v>
      </c>
      <c r="B546" s="189" t="s">
        <v>1620</v>
      </c>
    </row>
    <row r="547" spans="1:2" x14ac:dyDescent="0.25">
      <c r="A547" s="261" t="s">
        <v>210</v>
      </c>
      <c r="B547" s="261" t="s">
        <v>210</v>
      </c>
    </row>
    <row r="548" spans="1:2" x14ac:dyDescent="0.25">
      <c r="A548" s="261" t="s">
        <v>243</v>
      </c>
      <c r="B548" s="261" t="s">
        <v>243</v>
      </c>
    </row>
    <row r="549" spans="1:2" x14ac:dyDescent="0.25">
      <c r="A549" s="39" t="s">
        <v>1621</v>
      </c>
      <c r="B549" s="39" t="s">
        <v>1622</v>
      </c>
    </row>
    <row r="550" spans="1:2" x14ac:dyDescent="0.25">
      <c r="A550" s="49" t="s">
        <v>1623</v>
      </c>
      <c r="B550" s="49" t="s">
        <v>1623</v>
      </c>
    </row>
    <row r="551" spans="1:2" x14ac:dyDescent="0.25">
      <c r="A551" s="48" t="s">
        <v>398</v>
      </c>
      <c r="B551" s="48" t="s">
        <v>1624</v>
      </c>
    </row>
    <row r="552" spans="1:2" x14ac:dyDescent="0.25">
      <c r="A552" s="51" t="s">
        <v>1625</v>
      </c>
      <c r="B552" s="51" t="s">
        <v>1626</v>
      </c>
    </row>
    <row r="553" spans="1:2" x14ac:dyDescent="0.25">
      <c r="A553" s="48" t="s">
        <v>1627</v>
      </c>
      <c r="B553" s="48" t="s">
        <v>1627</v>
      </c>
    </row>
    <row r="554" spans="1:2" x14ac:dyDescent="0.25">
      <c r="A554" s="50" t="s">
        <v>1628</v>
      </c>
      <c r="B554" s="50" t="s">
        <v>1629</v>
      </c>
    </row>
    <row r="555" spans="1:2" x14ac:dyDescent="0.25">
      <c r="A555" s="259" t="s">
        <v>72</v>
      </c>
      <c r="B555" s="259" t="s">
        <v>72</v>
      </c>
    </row>
    <row r="556" spans="1:2" x14ac:dyDescent="0.25">
      <c r="A556" s="50" t="s">
        <v>1630</v>
      </c>
      <c r="B556" s="50" t="s">
        <v>1631</v>
      </c>
    </row>
    <row r="557" spans="1:2" x14ac:dyDescent="0.25">
      <c r="A557" s="261" t="s">
        <v>229</v>
      </c>
      <c r="B557" s="261" t="s">
        <v>229</v>
      </c>
    </row>
    <row r="558" spans="1:2" x14ac:dyDescent="0.25">
      <c r="A558" s="53" t="s">
        <v>453</v>
      </c>
      <c r="B558" s="53" t="s">
        <v>1632</v>
      </c>
    </row>
    <row r="559" spans="1:2" x14ac:dyDescent="0.25">
      <c r="A559" s="50" t="s">
        <v>1633</v>
      </c>
      <c r="B559" s="50" t="s">
        <v>1634</v>
      </c>
    </row>
    <row r="560" spans="1:2" x14ac:dyDescent="0.25">
      <c r="A560" s="48" t="s">
        <v>1635</v>
      </c>
      <c r="B560" s="48" t="s">
        <v>1636</v>
      </c>
    </row>
    <row r="561" spans="1:2" x14ac:dyDescent="0.25">
      <c r="A561" s="39" t="s">
        <v>1637</v>
      </c>
      <c r="B561" s="39" t="s">
        <v>1638</v>
      </c>
    </row>
    <row r="562" spans="1:2" x14ac:dyDescent="0.25">
      <c r="A562" s="50" t="s">
        <v>1639</v>
      </c>
      <c r="B562" s="50" t="s">
        <v>1640</v>
      </c>
    </row>
    <row r="563" spans="1:2" x14ac:dyDescent="0.25">
      <c r="A563" s="253" t="s">
        <v>279</v>
      </c>
      <c r="B563" s="253" t="s">
        <v>1641</v>
      </c>
    </row>
    <row r="564" spans="1:2" x14ac:dyDescent="0.25">
      <c r="A564" s="49" t="s">
        <v>1642</v>
      </c>
      <c r="B564" s="49" t="s">
        <v>1643</v>
      </c>
    </row>
    <row r="565" spans="1:2" x14ac:dyDescent="0.25">
      <c r="A565" s="48" t="s">
        <v>1644</v>
      </c>
      <c r="B565" s="48" t="s">
        <v>1645</v>
      </c>
    </row>
    <row r="566" spans="1:2" x14ac:dyDescent="0.25">
      <c r="A566" s="53" t="s">
        <v>1646</v>
      </c>
      <c r="B566" s="53" t="s">
        <v>1647</v>
      </c>
    </row>
    <row r="567" spans="1:2" x14ac:dyDescent="0.25">
      <c r="A567" s="48" t="s">
        <v>1648</v>
      </c>
      <c r="B567" s="48" t="s">
        <v>1649</v>
      </c>
    </row>
    <row r="568" spans="1:2" x14ac:dyDescent="0.25">
      <c r="A568" s="261" t="s">
        <v>345</v>
      </c>
      <c r="B568" s="261" t="s">
        <v>345</v>
      </c>
    </row>
    <row r="569" spans="1:2" x14ac:dyDescent="0.25">
      <c r="A569" s="51" t="s">
        <v>1650</v>
      </c>
      <c r="B569" s="51" t="s">
        <v>1651</v>
      </c>
    </row>
    <row r="570" spans="1:2" x14ac:dyDescent="0.25">
      <c r="A570" s="50" t="s">
        <v>1652</v>
      </c>
      <c r="B570" s="50" t="s">
        <v>1653</v>
      </c>
    </row>
    <row r="571" spans="1:2" x14ac:dyDescent="0.25">
      <c r="A571" s="189" t="s">
        <v>310</v>
      </c>
      <c r="B571" s="189" t="s">
        <v>1654</v>
      </c>
    </row>
    <row r="572" spans="1:2" x14ac:dyDescent="0.25">
      <c r="A572" s="49" t="s">
        <v>1655</v>
      </c>
      <c r="B572" s="49" t="s">
        <v>1656</v>
      </c>
    </row>
    <row r="573" spans="1:2" x14ac:dyDescent="0.25">
      <c r="A573" s="39" t="s">
        <v>1657</v>
      </c>
      <c r="B573" s="39" t="s">
        <v>1658</v>
      </c>
    </row>
    <row r="574" spans="1:2" x14ac:dyDescent="0.25">
      <c r="A574" s="51" t="s">
        <v>94</v>
      </c>
      <c r="B574" s="51" t="s">
        <v>1659</v>
      </c>
    </row>
    <row r="575" spans="1:2" x14ac:dyDescent="0.25">
      <c r="A575" s="48" t="s">
        <v>1660</v>
      </c>
      <c r="B575" s="48" t="s">
        <v>1661</v>
      </c>
    </row>
    <row r="576" spans="1:2" x14ac:dyDescent="0.25">
      <c r="A576" s="48" t="s">
        <v>1660</v>
      </c>
      <c r="B576" s="48" t="s">
        <v>1661</v>
      </c>
    </row>
    <row r="577" spans="1:2" x14ac:dyDescent="0.25">
      <c r="A577" s="39" t="s">
        <v>1662</v>
      </c>
      <c r="B577" s="39" t="s">
        <v>1663</v>
      </c>
    </row>
    <row r="578" spans="1:2" x14ac:dyDescent="0.25">
      <c r="A578" s="53" t="s">
        <v>1664</v>
      </c>
      <c r="B578" s="53" t="s">
        <v>1665</v>
      </c>
    </row>
    <row r="579" spans="1:2" x14ac:dyDescent="0.25">
      <c r="A579" s="51" t="s">
        <v>45</v>
      </c>
      <c r="B579" s="51" t="s">
        <v>1666</v>
      </c>
    </row>
    <row r="580" spans="1:2" x14ac:dyDescent="0.25">
      <c r="A580" s="51" t="s">
        <v>1667</v>
      </c>
      <c r="B580" s="51" t="s">
        <v>1667</v>
      </c>
    </row>
    <row r="581" spans="1:2" x14ac:dyDescent="0.25">
      <c r="A581" s="49" t="s">
        <v>1668</v>
      </c>
      <c r="B581" s="49" t="s">
        <v>1669</v>
      </c>
    </row>
    <row r="582" spans="1:2" x14ac:dyDescent="0.25">
      <c r="A582" s="48" t="s">
        <v>1670</v>
      </c>
      <c r="B582" s="48" t="s">
        <v>1671</v>
      </c>
    </row>
    <row r="583" spans="1:2" x14ac:dyDescent="0.25">
      <c r="A583" s="189" t="s">
        <v>165</v>
      </c>
      <c r="B583" s="189" t="s">
        <v>1672</v>
      </c>
    </row>
    <row r="584" spans="1:2" x14ac:dyDescent="0.25">
      <c r="A584" s="253" t="s">
        <v>296</v>
      </c>
      <c r="B584" s="253" t="s">
        <v>1673</v>
      </c>
    </row>
    <row r="585" spans="1:2" x14ac:dyDescent="0.25">
      <c r="A585" s="49" t="s">
        <v>1674</v>
      </c>
      <c r="B585" s="49" t="s">
        <v>1675</v>
      </c>
    </row>
    <row r="586" spans="1:2" x14ac:dyDescent="0.25">
      <c r="A586" s="51" t="s">
        <v>1676</v>
      </c>
      <c r="B586" s="51" t="s">
        <v>1676</v>
      </c>
    </row>
    <row r="587" spans="1:2" x14ac:dyDescent="0.25">
      <c r="A587" s="50" t="s">
        <v>1677</v>
      </c>
      <c r="B587" s="50" t="s">
        <v>1678</v>
      </c>
    </row>
    <row r="588" spans="1:2" x14ac:dyDescent="0.25">
      <c r="A588" s="188" t="s">
        <v>125</v>
      </c>
      <c r="B588" s="188" t="s">
        <v>1679</v>
      </c>
    </row>
    <row r="589" spans="1:2" x14ac:dyDescent="0.25">
      <c r="A589" s="189" t="s">
        <v>1680</v>
      </c>
      <c r="B589" s="189" t="s">
        <v>1681</v>
      </c>
    </row>
    <row r="590" spans="1:2" x14ac:dyDescent="0.25">
      <c r="A590" s="49" t="s">
        <v>1682</v>
      </c>
      <c r="B590" s="49" t="s">
        <v>1682</v>
      </c>
    </row>
    <row r="591" spans="1:2" x14ac:dyDescent="0.25">
      <c r="A591" s="49" t="s">
        <v>1683</v>
      </c>
      <c r="B591" s="49" t="s">
        <v>1684</v>
      </c>
    </row>
    <row r="592" spans="1:2" x14ac:dyDescent="0.25">
      <c r="A592" s="189" t="s">
        <v>377</v>
      </c>
      <c r="B592" s="189" t="s">
        <v>1685</v>
      </c>
    </row>
    <row r="593" spans="1:2" x14ac:dyDescent="0.25">
      <c r="A593" s="48" t="s">
        <v>1686</v>
      </c>
      <c r="B593" s="48" t="s">
        <v>1687</v>
      </c>
    </row>
    <row r="594" spans="1:2" x14ac:dyDescent="0.25">
      <c r="A594" s="48" t="s">
        <v>1688</v>
      </c>
      <c r="B594" s="48" t="s">
        <v>1689</v>
      </c>
    </row>
    <row r="595" spans="1:2" x14ac:dyDescent="0.25">
      <c r="A595" s="48" t="s">
        <v>1690</v>
      </c>
      <c r="B595" s="48" t="s">
        <v>1691</v>
      </c>
    </row>
    <row r="596" spans="1:2" x14ac:dyDescent="0.25">
      <c r="A596" s="49" t="s">
        <v>1692</v>
      </c>
      <c r="B596" s="49" t="s">
        <v>1692</v>
      </c>
    </row>
    <row r="597" spans="1:2" x14ac:dyDescent="0.25">
      <c r="A597" s="49" t="s">
        <v>1693</v>
      </c>
      <c r="B597" s="49" t="s">
        <v>1694</v>
      </c>
    </row>
    <row r="598" spans="1:2" x14ac:dyDescent="0.25">
      <c r="A598" s="53" t="s">
        <v>364</v>
      </c>
      <c r="B598" s="53" t="s">
        <v>1695</v>
      </c>
    </row>
    <row r="599" spans="1:2" x14ac:dyDescent="0.25">
      <c r="A599" s="51" t="s">
        <v>81</v>
      </c>
      <c r="B599" s="51" t="s">
        <v>1696</v>
      </c>
    </row>
    <row r="600" spans="1:2" x14ac:dyDescent="0.25">
      <c r="A600" s="189" t="s">
        <v>202</v>
      </c>
      <c r="B600" s="189" t="s">
        <v>1697</v>
      </c>
    </row>
    <row r="601" spans="1:2" x14ac:dyDescent="0.25">
      <c r="A601" s="49" t="s">
        <v>1698</v>
      </c>
      <c r="B601" s="49" t="s">
        <v>1699</v>
      </c>
    </row>
    <row r="602" spans="1:2" x14ac:dyDescent="0.25">
      <c r="A602" s="49" t="s">
        <v>1700</v>
      </c>
      <c r="B602" s="49" t="s">
        <v>1700</v>
      </c>
    </row>
    <row r="603" spans="1:2" x14ac:dyDescent="0.25">
      <c r="A603" s="261" t="s">
        <v>321</v>
      </c>
      <c r="B603" s="261" t="s">
        <v>321</v>
      </c>
    </row>
    <row r="604" spans="1:2" x14ac:dyDescent="0.25">
      <c r="A604" s="48" t="s">
        <v>1701</v>
      </c>
      <c r="B604" s="48" t="s">
        <v>1702</v>
      </c>
    </row>
    <row r="605" spans="1:2" x14ac:dyDescent="0.25">
      <c r="A605" s="261" t="s">
        <v>275</v>
      </c>
      <c r="B605" s="261" t="s">
        <v>275</v>
      </c>
    </row>
    <row r="606" spans="1:2" x14ac:dyDescent="0.25">
      <c r="A606" s="49" t="s">
        <v>1703</v>
      </c>
      <c r="B606" s="49" t="s">
        <v>1704</v>
      </c>
    </row>
    <row r="607" spans="1:2" x14ac:dyDescent="0.25">
      <c r="A607" s="259" t="s">
        <v>119</v>
      </c>
      <c r="B607" s="259" t="s">
        <v>119</v>
      </c>
    </row>
    <row r="608" spans="1:2" x14ac:dyDescent="0.25">
      <c r="A608" s="48" t="s">
        <v>1705</v>
      </c>
      <c r="B608" s="48" t="s">
        <v>1706</v>
      </c>
    </row>
    <row r="609" spans="1:2" x14ac:dyDescent="0.25">
      <c r="A609" s="252" t="s">
        <v>101</v>
      </c>
      <c r="B609" s="252" t="s">
        <v>101</v>
      </c>
    </row>
    <row r="610" spans="1:2" x14ac:dyDescent="0.25">
      <c r="A610" s="49" t="s">
        <v>1707</v>
      </c>
      <c r="B610" s="49" t="s">
        <v>1707</v>
      </c>
    </row>
    <row r="611" spans="1:2" x14ac:dyDescent="0.25">
      <c r="A611" s="188" t="s">
        <v>104</v>
      </c>
      <c r="B611" s="188" t="s">
        <v>1708</v>
      </c>
    </row>
    <row r="612" spans="1:2" x14ac:dyDescent="0.25">
      <c r="A612" s="259" t="s">
        <v>108</v>
      </c>
      <c r="B612" s="259" t="s">
        <v>108</v>
      </c>
    </row>
    <row r="613" spans="1:2" x14ac:dyDescent="0.25">
      <c r="A613" s="261" t="s">
        <v>108</v>
      </c>
      <c r="B613" s="261" t="s">
        <v>108</v>
      </c>
    </row>
    <row r="614" spans="1:2" x14ac:dyDescent="0.25">
      <c r="A614" s="49" t="s">
        <v>1709</v>
      </c>
      <c r="B614" s="49" t="s">
        <v>1709</v>
      </c>
    </row>
    <row r="615" spans="1:2" x14ac:dyDescent="0.25">
      <c r="A615" s="49" t="s">
        <v>1710</v>
      </c>
      <c r="B615" s="49" t="s">
        <v>1711</v>
      </c>
    </row>
    <row r="616" spans="1:2" x14ac:dyDescent="0.25">
      <c r="A616" s="49" t="s">
        <v>1712</v>
      </c>
      <c r="B616" s="49" t="s">
        <v>1712</v>
      </c>
    </row>
    <row r="617" spans="1:2" x14ac:dyDescent="0.25">
      <c r="A617" s="39" t="s">
        <v>1713</v>
      </c>
      <c r="B617" s="39" t="s">
        <v>1714</v>
      </c>
    </row>
    <row r="618" spans="1:2" x14ac:dyDescent="0.25">
      <c r="A618" s="51" t="s">
        <v>1715</v>
      </c>
      <c r="B618" s="51" t="s">
        <v>1716</v>
      </c>
    </row>
    <row r="619" spans="1:2" x14ac:dyDescent="0.25">
      <c r="A619" s="51" t="s">
        <v>1717</v>
      </c>
      <c r="B619" s="51" t="s">
        <v>1718</v>
      </c>
    </row>
    <row r="620" spans="1:2" x14ac:dyDescent="0.25">
      <c r="A620" s="39" t="s">
        <v>1719</v>
      </c>
      <c r="B620" s="39" t="s">
        <v>1720</v>
      </c>
    </row>
    <row r="621" spans="1:2" x14ac:dyDescent="0.25">
      <c r="A621" s="49" t="s">
        <v>1721</v>
      </c>
      <c r="B621" s="49" t="s">
        <v>1722</v>
      </c>
    </row>
    <row r="622" spans="1:2" x14ac:dyDescent="0.25">
      <c r="A622" s="53" t="s">
        <v>1723</v>
      </c>
      <c r="B622" s="53" t="s">
        <v>1724</v>
      </c>
    </row>
    <row r="623" spans="1:2" x14ac:dyDescent="0.25">
      <c r="A623" s="50" t="s">
        <v>34</v>
      </c>
      <c r="B623" s="50" t="s">
        <v>1725</v>
      </c>
    </row>
    <row r="624" spans="1:2" x14ac:dyDescent="0.25">
      <c r="A624" s="261" t="s">
        <v>260</v>
      </c>
      <c r="B624" s="261" t="s">
        <v>260</v>
      </c>
    </row>
    <row r="625" spans="1:2" x14ac:dyDescent="0.25">
      <c r="A625" s="49" t="s">
        <v>1726</v>
      </c>
      <c r="B625" s="49" t="s">
        <v>1727</v>
      </c>
    </row>
    <row r="626" spans="1:2" x14ac:dyDescent="0.25">
      <c r="A626" s="189" t="s">
        <v>1728</v>
      </c>
      <c r="B626" s="189" t="s">
        <v>1729</v>
      </c>
    </row>
    <row r="627" spans="1:2" x14ac:dyDescent="0.25">
      <c r="A627" s="50" t="s">
        <v>1730</v>
      </c>
      <c r="B627" s="50" t="s">
        <v>1731</v>
      </c>
    </row>
    <row r="628" spans="1:2" x14ac:dyDescent="0.25">
      <c r="A628" s="48" t="s">
        <v>1732</v>
      </c>
      <c r="B628" s="48" t="s">
        <v>1733</v>
      </c>
    </row>
    <row r="629" spans="1:2" x14ac:dyDescent="0.25">
      <c r="A629" s="51" t="s">
        <v>1734</v>
      </c>
      <c r="B629" s="51" t="s">
        <v>1735</v>
      </c>
    </row>
    <row r="630" spans="1:2" x14ac:dyDescent="0.25">
      <c r="A630" s="49" t="s">
        <v>1736</v>
      </c>
      <c r="B630" s="49" t="s">
        <v>1737</v>
      </c>
    </row>
    <row r="631" spans="1:2" x14ac:dyDescent="0.25">
      <c r="A631" s="254" t="s">
        <v>1738</v>
      </c>
      <c r="B631" s="254" t="s">
        <v>1738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5"/>
  <sheetViews>
    <sheetView showZeros="0" zoomScale="75" workbookViewId="0">
      <selection activeCell="S16" sqref="S16"/>
    </sheetView>
  </sheetViews>
  <sheetFormatPr defaultRowHeight="13.2" x14ac:dyDescent="0.25"/>
  <cols>
    <col min="1" max="1" width="10.6640625" customWidth="1"/>
    <col min="2" max="2" width="25" bestFit="1" customWidth="1"/>
    <col min="3" max="3" width="7.109375" style="5" hidden="1" customWidth="1"/>
    <col min="4" max="4" width="30" style="14" hidden="1" customWidth="1"/>
    <col min="5" max="5" width="5.33203125" style="14" hidden="1" customWidth="1"/>
    <col min="6" max="6" width="7.6640625" style="7" hidden="1" customWidth="1"/>
    <col min="7" max="10" width="5.6640625" style="7" customWidth="1"/>
    <col min="11" max="11" width="8.6640625" customWidth="1"/>
    <col min="12" max="15" width="5.6640625" customWidth="1"/>
    <col min="16" max="16" width="8.6640625" customWidth="1"/>
    <col min="17" max="17" width="6.6640625" bestFit="1" customWidth="1"/>
    <col min="18" max="18" width="12.5546875" bestFit="1" customWidth="1"/>
    <col min="19" max="19" width="9.44140625" customWidth="1"/>
    <col min="20" max="20" width="9.44140625" hidden="1" customWidth="1"/>
    <col min="21" max="21" width="13.6640625" customWidth="1"/>
    <col min="22" max="22" width="16.88671875" bestFit="1" customWidth="1"/>
  </cols>
  <sheetData>
    <row r="1" spans="1:28" ht="22.8" x14ac:dyDescent="0.4">
      <c r="A1" s="6" t="s">
        <v>467</v>
      </c>
      <c r="B1" s="1"/>
      <c r="C1" s="4"/>
      <c r="D1" s="8"/>
      <c r="E1" s="8"/>
      <c r="F1" s="4"/>
      <c r="G1" s="12"/>
      <c r="H1" s="10"/>
      <c r="I1" s="10"/>
      <c r="J1" s="10"/>
      <c r="K1" s="13" t="s">
        <v>468</v>
      </c>
      <c r="L1" s="174" t="s">
        <v>469</v>
      </c>
      <c r="M1" s="174" t="s">
        <v>470</v>
      </c>
      <c r="N1" s="1"/>
      <c r="O1" s="1"/>
      <c r="P1" s="1"/>
      <c r="Q1" s="1"/>
      <c r="R1" s="1"/>
      <c r="S1" s="3"/>
      <c r="T1" s="3"/>
    </row>
    <row r="2" spans="1:28" ht="22.8" x14ac:dyDescent="0.4">
      <c r="A2" s="6"/>
      <c r="B2" s="1"/>
      <c r="C2" s="4"/>
      <c r="D2" s="8"/>
      <c r="E2" s="8"/>
      <c r="F2" s="4"/>
      <c r="G2" s="10"/>
      <c r="H2" s="10"/>
      <c r="I2" s="10"/>
      <c r="J2" s="10"/>
      <c r="K2" s="13"/>
      <c r="L2" s="209">
        <v>4</v>
      </c>
      <c r="M2" s="209">
        <v>4</v>
      </c>
      <c r="N2" s="1"/>
      <c r="O2" s="1"/>
      <c r="P2" s="1"/>
      <c r="Q2" s="1"/>
      <c r="R2" s="1"/>
      <c r="S2" s="3"/>
      <c r="T2" s="3"/>
    </row>
    <row r="3" spans="1:28" ht="22.8" x14ac:dyDescent="0.4">
      <c r="A3" s="6"/>
      <c r="B3" s="1"/>
      <c r="C3" s="4"/>
      <c r="D3" s="8"/>
      <c r="E3" s="8"/>
      <c r="F3" s="4"/>
      <c r="G3" s="33"/>
      <c r="H3" s="33"/>
      <c r="I3" s="33"/>
      <c r="J3" s="33"/>
      <c r="K3" s="33"/>
      <c r="L3" s="33"/>
      <c r="M3" s="33"/>
      <c r="N3" s="33"/>
      <c r="O3" s="33"/>
      <c r="P3" s="1"/>
      <c r="Q3" s="1"/>
      <c r="R3" s="1"/>
      <c r="S3" s="1"/>
      <c r="T3" s="1"/>
    </row>
    <row r="4" spans="1:28" ht="22.8" x14ac:dyDescent="0.4">
      <c r="A4" s="6"/>
      <c r="B4" s="1"/>
      <c r="C4" s="4"/>
      <c r="D4" s="8"/>
      <c r="E4" s="8"/>
      <c r="F4" s="4"/>
      <c r="G4" s="10"/>
      <c r="H4" s="10"/>
      <c r="I4" s="10"/>
      <c r="J4" s="10"/>
      <c r="K4" s="14"/>
      <c r="L4" s="10"/>
      <c r="M4" s="10"/>
      <c r="N4" s="10"/>
      <c r="O4" s="10"/>
      <c r="P4" s="1"/>
      <c r="Q4" s="1"/>
      <c r="R4" s="1"/>
      <c r="S4" s="1"/>
      <c r="T4" s="1"/>
      <c r="U4" s="3"/>
      <c r="V4" s="3" t="str">
        <f>Název</f>
        <v>Milevský pohár</v>
      </c>
    </row>
    <row r="5" spans="1:28" ht="22.8" x14ac:dyDescent="0.4">
      <c r="A5" s="6"/>
      <c r="B5" s="1"/>
      <c r="C5" s="4"/>
      <c r="D5" s="8"/>
      <c r="E5" s="8"/>
      <c r="F5" s="4"/>
      <c r="G5" s="10"/>
      <c r="H5" s="10"/>
      <c r="I5" s="10"/>
      <c r="J5" s="10"/>
      <c r="K5" s="14"/>
      <c r="L5" s="11"/>
      <c r="M5" s="11"/>
      <c r="N5" s="11"/>
      <c r="O5" s="11"/>
      <c r="P5" s="1"/>
      <c r="Q5" s="1"/>
      <c r="R5" s="1"/>
      <c r="S5" s="1"/>
      <c r="T5" s="1"/>
      <c r="U5" s="3"/>
      <c r="V5" s="3" t="str">
        <f>Místo</f>
        <v>Milevsko</v>
      </c>
    </row>
    <row r="6" spans="1:28" ht="23.4" thickBot="1" x14ac:dyDescent="0.45">
      <c r="A6" s="6" t="str">
        <f>_kat1</f>
        <v>1. kategorie - naděje nejmladší A, ročník 2009 a ml.</v>
      </c>
      <c r="B6" s="1"/>
      <c r="C6" s="4"/>
      <c r="D6" s="8"/>
      <c r="E6" s="8"/>
      <c r="F6" s="4"/>
      <c r="G6" s="4"/>
      <c r="H6" s="4"/>
      <c r="I6" s="4"/>
      <c r="J6" s="4"/>
      <c r="L6" s="1"/>
      <c r="M6" s="1"/>
      <c r="N6" s="1"/>
      <c r="O6" s="1"/>
      <c r="P6" s="1"/>
      <c r="Q6" s="1"/>
      <c r="R6" s="1"/>
      <c r="S6" s="1"/>
      <c r="T6" s="1"/>
      <c r="U6" s="3"/>
      <c r="V6" s="3" t="str">
        <f>Datum</f>
        <v>12.března 2016</v>
      </c>
    </row>
    <row r="7" spans="1:28" ht="16.5" customHeight="1" x14ac:dyDescent="0.25">
      <c r="A7" s="293" t="s">
        <v>471</v>
      </c>
      <c r="B7" s="295" t="s">
        <v>6</v>
      </c>
      <c r="C7" s="297" t="s">
        <v>3</v>
      </c>
      <c r="D7" s="295" t="s">
        <v>4</v>
      </c>
      <c r="E7" s="291" t="s">
        <v>5</v>
      </c>
      <c r="F7" s="291" t="s">
        <v>472</v>
      </c>
      <c r="G7" s="29" t="str">
        <f>Kat1S1</f>
        <v>sestava bez náčiní</v>
      </c>
      <c r="H7" s="28"/>
      <c r="I7" s="28"/>
      <c r="J7" s="28"/>
      <c r="K7" s="29"/>
      <c r="L7" s="30"/>
      <c r="M7" s="30"/>
      <c r="N7" s="30"/>
      <c r="O7" s="30"/>
      <c r="P7" s="30"/>
      <c r="Q7" s="20">
        <v>0</v>
      </c>
      <c r="R7" s="31">
        <v>0</v>
      </c>
      <c r="S7" s="32"/>
      <c r="T7" s="32"/>
      <c r="U7" s="289" t="s">
        <v>473</v>
      </c>
      <c r="V7" s="289" t="s">
        <v>474</v>
      </c>
    </row>
    <row r="8" spans="1:28" ht="16.5" customHeight="1" thickBot="1" x14ac:dyDescent="0.3">
      <c r="A8" s="294">
        <v>0</v>
      </c>
      <c r="B8" s="296">
        <v>0</v>
      </c>
      <c r="C8" s="298">
        <v>0</v>
      </c>
      <c r="D8" s="296">
        <v>0</v>
      </c>
      <c r="E8" s="292">
        <v>0</v>
      </c>
      <c r="F8" s="292">
        <v>0</v>
      </c>
      <c r="G8" s="18" t="s">
        <v>469</v>
      </c>
      <c r="H8" s="18" t="s">
        <v>469</v>
      </c>
      <c r="I8" s="18" t="s">
        <v>475</v>
      </c>
      <c r="J8" s="18" t="s">
        <v>476</v>
      </c>
      <c r="K8" s="19" t="s">
        <v>477</v>
      </c>
      <c r="L8" s="24" t="s">
        <v>478</v>
      </c>
      <c r="M8" s="287" t="s">
        <v>479</v>
      </c>
      <c r="N8" s="287" t="s">
        <v>480</v>
      </c>
      <c r="O8" s="287" t="s">
        <v>481</v>
      </c>
      <c r="P8" s="26" t="s">
        <v>470</v>
      </c>
      <c r="Q8" s="23" t="s">
        <v>482</v>
      </c>
      <c r="R8" s="22" t="s">
        <v>483</v>
      </c>
      <c r="S8" s="26" t="s">
        <v>484</v>
      </c>
      <c r="T8" s="26" t="s">
        <v>483</v>
      </c>
      <c r="U8" s="290"/>
      <c r="V8" s="290"/>
      <c r="X8" s="46" t="s">
        <v>485</v>
      </c>
      <c r="Y8" s="46" t="s">
        <v>477</v>
      </c>
      <c r="Z8" s="46" t="s">
        <v>470</v>
      </c>
      <c r="AA8" s="46" t="s">
        <v>486</v>
      </c>
      <c r="AB8" s="46" t="s">
        <v>484</v>
      </c>
    </row>
    <row r="9" spans="1:28" ht="24.9" customHeight="1" x14ac:dyDescent="0.25">
      <c r="A9" s="44">
        <f>Seznam!B2</f>
        <v>2</v>
      </c>
      <c r="B9" s="2" t="str">
        <f>Seznam!C2</f>
        <v>Julia Fender</v>
      </c>
      <c r="C9" s="9">
        <f>Seznam!D2</f>
        <v>2010</v>
      </c>
      <c r="D9" s="45" t="str">
        <f>Seznam!E2</f>
        <v>Bielsko - Biala</v>
      </c>
      <c r="E9" s="45" t="str">
        <f>Seznam!F2</f>
        <v>POL</v>
      </c>
      <c r="F9" s="9"/>
      <c r="G9" s="203">
        <v>0.7</v>
      </c>
      <c r="H9" s="204">
        <v>0.9</v>
      </c>
      <c r="I9" s="205">
        <v>0.7</v>
      </c>
      <c r="J9" s="205">
        <v>0.8</v>
      </c>
      <c r="K9" s="34">
        <f t="shared" ref="K9:K25" si="0">IF($L$2=2,TRUNC(SUM(G9:J9)/2*1000)/1000,IF($L$2=3,TRUNC(SUM(G9:J9)/3*1000)/1000,IF($L$2=4,TRUNC(MEDIAN(G9:J9)*1000)/1000,"???")))</f>
        <v>0.75</v>
      </c>
      <c r="L9" s="206">
        <v>6.7</v>
      </c>
      <c r="M9" s="207">
        <v>6.2</v>
      </c>
      <c r="N9" s="205">
        <v>5.9</v>
      </c>
      <c r="O9" s="205">
        <v>5</v>
      </c>
      <c r="P9" s="34">
        <f t="shared" ref="P9:P25" si="1">IF($M$2=2,TRUNC(SUM(L9:M9)/2*1000)/1000,IF($M$2=3,TRUNC(SUM(L9:N9)/3*1000)/1000,IF($M$2=4,TRUNC(MEDIAN(L9:O9)*1000)/1000,"???")))</f>
        <v>6.05</v>
      </c>
      <c r="Q9" s="208"/>
      <c r="R9" s="27">
        <f t="shared" ref="R9:R23" si="2">K9+P9-Q9</f>
        <v>6.8</v>
      </c>
      <c r="S9" s="35">
        <f t="shared" ref="S9:S23" si="3">R9</f>
        <v>6.8</v>
      </c>
      <c r="T9" s="35"/>
      <c r="U9" s="25">
        <f t="shared" ref="U9:U25" si="4">RANK(R9,$R$9:$R$25)</f>
        <v>9</v>
      </c>
      <c r="V9" s="36">
        <f t="shared" ref="V9:V25" si="5">RANK(S9,$S$9:$S$25)</f>
        <v>9</v>
      </c>
      <c r="X9" s="47"/>
      <c r="Y9" s="42">
        <f t="shared" ref="Y9:Y23" si="6">K9</f>
        <v>0.75</v>
      </c>
      <c r="Z9" s="42">
        <f t="shared" ref="Z9:AB25" si="7">P9</f>
        <v>6.05</v>
      </c>
      <c r="AA9" s="42">
        <f t="shared" si="7"/>
        <v>0</v>
      </c>
      <c r="AB9" s="42">
        <f t="shared" si="7"/>
        <v>6.8</v>
      </c>
    </row>
    <row r="10" spans="1:28" ht="24.9" customHeight="1" x14ac:dyDescent="0.25">
      <c r="A10" s="44">
        <f>Seznam!B3</f>
        <v>4</v>
      </c>
      <c r="B10" s="2" t="str">
        <f>Seznam!C3</f>
        <v>Kristina Gyulzadyan</v>
      </c>
      <c r="C10" s="9">
        <f>Seznam!D3</f>
        <v>2009</v>
      </c>
      <c r="D10" s="45" t="str">
        <f>Seznam!E3</f>
        <v>SK TART MS Brno</v>
      </c>
      <c r="E10" s="45" t="str">
        <f>Seznam!F3</f>
        <v>CZE</v>
      </c>
      <c r="F10" s="9"/>
      <c r="G10" s="203">
        <v>2.1</v>
      </c>
      <c r="H10" s="204">
        <v>0.5</v>
      </c>
      <c r="I10" s="205">
        <v>0.5</v>
      </c>
      <c r="J10" s="205">
        <v>1</v>
      </c>
      <c r="K10" s="34">
        <f t="shared" si="0"/>
        <v>0.75</v>
      </c>
      <c r="L10" s="206">
        <v>5.6</v>
      </c>
      <c r="M10" s="207">
        <v>6.5</v>
      </c>
      <c r="N10" s="205">
        <v>5.8</v>
      </c>
      <c r="O10" s="205">
        <v>5.8</v>
      </c>
      <c r="P10" s="34">
        <f t="shared" si="1"/>
        <v>5.8</v>
      </c>
      <c r="Q10" s="208"/>
      <c r="R10" s="27">
        <f t="shared" si="2"/>
        <v>6.55</v>
      </c>
      <c r="S10" s="35">
        <f t="shared" si="3"/>
        <v>6.55</v>
      </c>
      <c r="T10" s="35"/>
      <c r="U10" s="25">
        <f t="shared" si="4"/>
        <v>10</v>
      </c>
      <c r="V10" s="36">
        <f t="shared" si="5"/>
        <v>10</v>
      </c>
      <c r="X10" s="47"/>
      <c r="Y10" s="42">
        <f t="shared" si="6"/>
        <v>0.75</v>
      </c>
      <c r="Z10" s="42">
        <f t="shared" si="7"/>
        <v>5.8</v>
      </c>
      <c r="AA10" s="42">
        <f t="shared" si="7"/>
        <v>0</v>
      </c>
      <c r="AB10" s="42">
        <f t="shared" si="7"/>
        <v>6.55</v>
      </c>
    </row>
    <row r="11" spans="1:28" ht="24.9" customHeight="1" x14ac:dyDescent="0.25">
      <c r="A11" s="44">
        <f>Seznam!B4</f>
        <v>7</v>
      </c>
      <c r="B11" s="2" t="str">
        <f>Seznam!C4</f>
        <v>Ema Kučerová</v>
      </c>
      <c r="C11" s="9">
        <f>Seznam!D4</f>
        <v>2009</v>
      </c>
      <c r="D11" s="45" t="str">
        <f>Seznam!E4</f>
        <v>RG Proactive Milevsko</v>
      </c>
      <c r="E11" s="45" t="str">
        <f>Seznam!F4</f>
        <v>CZE</v>
      </c>
      <c r="F11" s="9"/>
      <c r="G11" s="203">
        <v>0.3</v>
      </c>
      <c r="H11" s="204">
        <v>0.3</v>
      </c>
      <c r="I11" s="205">
        <v>0.7</v>
      </c>
      <c r="J11" s="205">
        <v>0.3</v>
      </c>
      <c r="K11" s="34">
        <f t="shared" si="0"/>
        <v>0.3</v>
      </c>
      <c r="L11" s="206">
        <v>4.2</v>
      </c>
      <c r="M11" s="207">
        <v>3.9</v>
      </c>
      <c r="N11" s="205">
        <v>4.8</v>
      </c>
      <c r="O11" s="205">
        <v>4.3</v>
      </c>
      <c r="P11" s="34">
        <f t="shared" si="1"/>
        <v>4.25</v>
      </c>
      <c r="Q11" s="208"/>
      <c r="R11" s="27">
        <f t="shared" si="2"/>
        <v>4.55</v>
      </c>
      <c r="S11" s="35">
        <f t="shared" si="3"/>
        <v>4.55</v>
      </c>
      <c r="T11" s="35"/>
      <c r="U11" s="25">
        <f t="shared" si="4"/>
        <v>16</v>
      </c>
      <c r="V11" s="36">
        <f t="shared" si="5"/>
        <v>16</v>
      </c>
      <c r="X11" s="47"/>
      <c r="Y11" s="42">
        <f t="shared" si="6"/>
        <v>0.3</v>
      </c>
      <c r="Z11" s="42">
        <f t="shared" si="7"/>
        <v>4.25</v>
      </c>
      <c r="AA11" s="42">
        <f t="shared" si="7"/>
        <v>0</v>
      </c>
      <c r="AB11" s="42">
        <f t="shared" si="7"/>
        <v>4.55</v>
      </c>
    </row>
    <row r="12" spans="1:28" ht="24.9" customHeight="1" x14ac:dyDescent="0.25">
      <c r="A12" s="44">
        <f>Seznam!B5</f>
        <v>8</v>
      </c>
      <c r="B12" s="2" t="str">
        <f>Seznam!C5</f>
        <v>Darja Gill</v>
      </c>
      <c r="C12" s="9">
        <f>Seznam!D5</f>
        <v>2009</v>
      </c>
      <c r="D12" s="45" t="str">
        <f>Seznam!E5</f>
        <v>SK Provo Brno</v>
      </c>
      <c r="E12" s="45" t="str">
        <f>Seznam!F5</f>
        <v>CZE</v>
      </c>
      <c r="F12" s="9"/>
      <c r="G12" s="203">
        <v>0.9</v>
      </c>
      <c r="H12" s="204">
        <v>1.4</v>
      </c>
      <c r="I12" s="205">
        <v>0.8</v>
      </c>
      <c r="J12" s="205">
        <v>0.5</v>
      </c>
      <c r="K12" s="34">
        <f t="shared" si="0"/>
        <v>0.85</v>
      </c>
      <c r="L12" s="206">
        <v>5.3</v>
      </c>
      <c r="M12" s="207">
        <v>6.6</v>
      </c>
      <c r="N12" s="205">
        <v>7.1</v>
      </c>
      <c r="O12" s="205">
        <v>5.6</v>
      </c>
      <c r="P12" s="34">
        <f t="shared" si="1"/>
        <v>6.1</v>
      </c>
      <c r="Q12" s="208"/>
      <c r="R12" s="27">
        <f t="shared" si="2"/>
        <v>6.9499999999999993</v>
      </c>
      <c r="S12" s="35">
        <f t="shared" si="3"/>
        <v>6.9499999999999993</v>
      </c>
      <c r="T12" s="35"/>
      <c r="U12" s="25">
        <f t="shared" si="4"/>
        <v>8</v>
      </c>
      <c r="V12" s="36">
        <f t="shared" si="5"/>
        <v>8</v>
      </c>
      <c r="X12" s="47"/>
      <c r="Y12" s="42">
        <f t="shared" si="6"/>
        <v>0.85</v>
      </c>
      <c r="Z12" s="42">
        <f t="shared" si="7"/>
        <v>6.1</v>
      </c>
      <c r="AA12" s="42">
        <f t="shared" si="7"/>
        <v>0</v>
      </c>
      <c r="AB12" s="42">
        <f t="shared" si="7"/>
        <v>6.9499999999999993</v>
      </c>
    </row>
    <row r="13" spans="1:28" ht="24.9" customHeight="1" x14ac:dyDescent="0.25">
      <c r="A13" s="44">
        <f>Seznam!B6</f>
        <v>9</v>
      </c>
      <c r="B13" s="2" t="str">
        <f>Seznam!C6</f>
        <v>Natalia Szopa</v>
      </c>
      <c r="C13" s="9">
        <f>Seznam!D6</f>
        <v>2009</v>
      </c>
      <c r="D13" s="45" t="str">
        <f>Seznam!E6</f>
        <v>PTG Sokol Krakow</v>
      </c>
      <c r="E13" s="45" t="str">
        <f>Seznam!F6</f>
        <v>POL</v>
      </c>
      <c r="F13" s="9"/>
      <c r="G13" s="203">
        <v>2.1</v>
      </c>
      <c r="H13" s="204">
        <v>1.2</v>
      </c>
      <c r="I13" s="205">
        <v>1.1000000000000001</v>
      </c>
      <c r="J13" s="205">
        <v>1.5</v>
      </c>
      <c r="K13" s="34">
        <f t="shared" si="0"/>
        <v>1.35</v>
      </c>
      <c r="L13" s="206">
        <v>5</v>
      </c>
      <c r="M13" s="207">
        <v>6.5</v>
      </c>
      <c r="N13" s="205">
        <v>6.6</v>
      </c>
      <c r="O13" s="205">
        <v>5.3</v>
      </c>
      <c r="P13" s="34">
        <f t="shared" si="1"/>
        <v>5.9</v>
      </c>
      <c r="Q13" s="208"/>
      <c r="R13" s="27">
        <f t="shared" si="2"/>
        <v>7.25</v>
      </c>
      <c r="S13" s="35">
        <f t="shared" si="3"/>
        <v>7.25</v>
      </c>
      <c r="T13" s="35"/>
      <c r="U13" s="25">
        <f t="shared" si="4"/>
        <v>4</v>
      </c>
      <c r="V13" s="36">
        <f t="shared" si="5"/>
        <v>4</v>
      </c>
      <c r="X13" s="47"/>
      <c r="Y13" s="42">
        <f t="shared" si="6"/>
        <v>1.35</v>
      </c>
      <c r="Z13" s="42">
        <f t="shared" si="7"/>
        <v>5.9</v>
      </c>
      <c r="AA13" s="42">
        <f t="shared" si="7"/>
        <v>0</v>
      </c>
      <c r="AB13" s="42">
        <f t="shared" si="7"/>
        <v>7.25</v>
      </c>
    </row>
    <row r="14" spans="1:28" ht="24.75" customHeight="1" x14ac:dyDescent="0.25">
      <c r="A14" s="44">
        <f>Seznam!B7</f>
        <v>10</v>
      </c>
      <c r="B14" s="2" t="str">
        <f>Seznam!C7</f>
        <v>Veronika Zemanová</v>
      </c>
      <c r="C14" s="9">
        <f>Seznam!D7</f>
        <v>2009</v>
      </c>
      <c r="D14" s="45" t="str">
        <f>Seznam!E7</f>
        <v>SK Provo Brno</v>
      </c>
      <c r="E14" s="45" t="str">
        <f>Seznam!F7</f>
        <v>CZE</v>
      </c>
      <c r="F14" s="9"/>
      <c r="G14" s="203">
        <v>1</v>
      </c>
      <c r="H14" s="204">
        <v>1.4</v>
      </c>
      <c r="I14" s="205">
        <v>1</v>
      </c>
      <c r="J14" s="205">
        <v>0.7</v>
      </c>
      <c r="K14" s="34">
        <f t="shared" si="0"/>
        <v>1</v>
      </c>
      <c r="L14" s="206">
        <v>5.6</v>
      </c>
      <c r="M14" s="207">
        <v>6.5</v>
      </c>
      <c r="N14" s="205">
        <v>5.3</v>
      </c>
      <c r="O14" s="205">
        <v>5.5</v>
      </c>
      <c r="P14" s="34">
        <f t="shared" si="1"/>
        <v>5.55</v>
      </c>
      <c r="Q14" s="208"/>
      <c r="R14" s="27">
        <f t="shared" si="2"/>
        <v>6.55</v>
      </c>
      <c r="S14" s="35">
        <f t="shared" si="3"/>
        <v>6.55</v>
      </c>
      <c r="T14" s="35"/>
      <c r="U14" s="25">
        <f t="shared" si="4"/>
        <v>10</v>
      </c>
      <c r="V14" s="36">
        <f t="shared" si="5"/>
        <v>10</v>
      </c>
      <c r="X14" s="47"/>
      <c r="Y14" s="42">
        <f t="shared" si="6"/>
        <v>1</v>
      </c>
      <c r="Z14" s="42">
        <f t="shared" si="7"/>
        <v>5.55</v>
      </c>
      <c r="AA14" s="42">
        <f t="shared" si="7"/>
        <v>0</v>
      </c>
      <c r="AB14" s="42">
        <f t="shared" si="7"/>
        <v>6.55</v>
      </c>
    </row>
    <row r="15" spans="1:28" ht="24.75" customHeight="1" x14ac:dyDescent="0.25">
      <c r="A15" s="44">
        <v>11</v>
      </c>
      <c r="B15" s="2" t="s">
        <v>36</v>
      </c>
      <c r="C15" s="9"/>
      <c r="D15" s="45"/>
      <c r="E15" s="45"/>
      <c r="F15" s="9"/>
      <c r="G15" s="203">
        <v>1.3</v>
      </c>
      <c r="H15" s="204">
        <v>0.8</v>
      </c>
      <c r="I15" s="205">
        <v>1.2</v>
      </c>
      <c r="J15" s="205">
        <v>0.8</v>
      </c>
      <c r="K15" s="34">
        <f t="shared" si="0"/>
        <v>1</v>
      </c>
      <c r="L15" s="206">
        <v>5.7</v>
      </c>
      <c r="M15" s="207">
        <v>6</v>
      </c>
      <c r="N15" s="205">
        <v>7</v>
      </c>
      <c r="O15" s="205">
        <v>6</v>
      </c>
      <c r="P15" s="34">
        <f t="shared" si="1"/>
        <v>6</v>
      </c>
      <c r="Q15" s="208"/>
      <c r="R15" s="27">
        <f t="shared" si="2"/>
        <v>7</v>
      </c>
      <c r="S15" s="35">
        <f t="shared" si="3"/>
        <v>7</v>
      </c>
      <c r="T15" s="35"/>
      <c r="U15" s="25">
        <f t="shared" si="4"/>
        <v>7</v>
      </c>
      <c r="V15" s="36">
        <f t="shared" si="5"/>
        <v>7</v>
      </c>
      <c r="X15" s="47"/>
      <c r="Y15" s="42">
        <f t="shared" si="6"/>
        <v>1</v>
      </c>
      <c r="Z15" s="42">
        <f t="shared" si="7"/>
        <v>6</v>
      </c>
      <c r="AA15" s="42"/>
      <c r="AB15" s="42">
        <f t="shared" si="7"/>
        <v>7</v>
      </c>
    </row>
    <row r="16" spans="1:28" ht="24.9" customHeight="1" x14ac:dyDescent="0.25">
      <c r="A16" s="44">
        <f>Seznam!B9</f>
        <v>13</v>
      </c>
      <c r="B16" s="2" t="str">
        <f>Seznam!C9</f>
        <v>Eliška Pivoňková</v>
      </c>
      <c r="C16" s="9">
        <f>Seznam!D9</f>
        <v>2009</v>
      </c>
      <c r="D16" s="45" t="str">
        <f>Seznam!E9</f>
        <v>SK Provo Brno</v>
      </c>
      <c r="E16" s="45" t="str">
        <f>Seznam!F9</f>
        <v>CZE</v>
      </c>
      <c r="F16" s="9"/>
      <c r="G16" s="203">
        <v>0.9</v>
      </c>
      <c r="H16" s="204">
        <v>1.8</v>
      </c>
      <c r="I16" s="205">
        <v>1.1000000000000001</v>
      </c>
      <c r="J16" s="205">
        <v>1.1000000000000001</v>
      </c>
      <c r="K16" s="34">
        <f t="shared" si="0"/>
        <v>1.1000000000000001</v>
      </c>
      <c r="L16" s="206">
        <v>5.6</v>
      </c>
      <c r="M16" s="207">
        <v>6.9</v>
      </c>
      <c r="N16" s="205">
        <v>7.5</v>
      </c>
      <c r="O16" s="205">
        <v>5.8</v>
      </c>
      <c r="P16" s="34">
        <f t="shared" si="1"/>
        <v>6.35</v>
      </c>
      <c r="Q16" s="208"/>
      <c r="R16" s="27">
        <f t="shared" si="2"/>
        <v>7.4499999999999993</v>
      </c>
      <c r="S16" s="35">
        <f t="shared" si="3"/>
        <v>7.4499999999999993</v>
      </c>
      <c r="T16" s="35"/>
      <c r="U16" s="25">
        <f t="shared" si="4"/>
        <v>3</v>
      </c>
      <c r="V16" s="36">
        <f t="shared" si="5"/>
        <v>3</v>
      </c>
      <c r="X16" s="47"/>
      <c r="Y16" s="42">
        <f t="shared" si="6"/>
        <v>1.1000000000000001</v>
      </c>
      <c r="Z16" s="42">
        <f t="shared" si="7"/>
        <v>6.35</v>
      </c>
      <c r="AA16" s="42">
        <f t="shared" si="7"/>
        <v>0</v>
      </c>
      <c r="AB16" s="42">
        <f t="shared" si="7"/>
        <v>7.4499999999999993</v>
      </c>
    </row>
    <row r="17" spans="1:28" ht="24.9" customHeight="1" x14ac:dyDescent="0.25">
      <c r="A17" s="44">
        <f>Seznam!B10</f>
        <v>14</v>
      </c>
      <c r="B17" s="2" t="str">
        <f>Seznam!C10</f>
        <v>Julia Golec</v>
      </c>
      <c r="C17" s="9">
        <f>Seznam!D10</f>
        <v>2009</v>
      </c>
      <c r="D17" s="45" t="str">
        <f>Seznam!E10</f>
        <v>Bielsko - Biala</v>
      </c>
      <c r="E17" s="45" t="str">
        <f>Seznam!F10</f>
        <v>POL</v>
      </c>
      <c r="F17" s="9"/>
      <c r="G17" s="203">
        <v>1.9</v>
      </c>
      <c r="H17" s="204">
        <v>1</v>
      </c>
      <c r="I17" s="205">
        <v>1.3</v>
      </c>
      <c r="J17" s="205">
        <v>1</v>
      </c>
      <c r="K17" s="34">
        <f t="shared" si="0"/>
        <v>1.1499999999999999</v>
      </c>
      <c r="L17" s="206">
        <v>5.7</v>
      </c>
      <c r="M17" s="207">
        <v>6.5</v>
      </c>
      <c r="N17" s="205">
        <v>7.2</v>
      </c>
      <c r="O17" s="205">
        <v>5.3</v>
      </c>
      <c r="P17" s="34">
        <f t="shared" si="1"/>
        <v>6.1</v>
      </c>
      <c r="Q17" s="208"/>
      <c r="R17" s="27">
        <f t="shared" si="2"/>
        <v>7.25</v>
      </c>
      <c r="S17" s="35">
        <f t="shared" si="3"/>
        <v>7.25</v>
      </c>
      <c r="T17" s="35"/>
      <c r="U17" s="25">
        <f t="shared" si="4"/>
        <v>4</v>
      </c>
      <c r="V17" s="36">
        <f t="shared" si="5"/>
        <v>4</v>
      </c>
      <c r="X17" s="47"/>
      <c r="Y17" s="42">
        <f t="shared" si="6"/>
        <v>1.1499999999999999</v>
      </c>
      <c r="Z17" s="42">
        <f t="shared" si="7"/>
        <v>6.1</v>
      </c>
      <c r="AA17" s="42">
        <f t="shared" si="7"/>
        <v>0</v>
      </c>
      <c r="AB17" s="42">
        <f t="shared" si="7"/>
        <v>7.25</v>
      </c>
    </row>
    <row r="18" spans="1:28" ht="24.9" customHeight="1" x14ac:dyDescent="0.25">
      <c r="A18" s="44">
        <f>Seznam!B11</f>
        <v>15</v>
      </c>
      <c r="B18" s="2" t="str">
        <f>Seznam!C11</f>
        <v>Berenika Vaňková</v>
      </c>
      <c r="C18" s="9">
        <f>Seznam!D11</f>
        <v>2009</v>
      </c>
      <c r="D18" s="45" t="str">
        <f>Seznam!E11</f>
        <v>RGC Karlovy Vary</v>
      </c>
      <c r="E18" s="45" t="str">
        <f>Seznam!F11</f>
        <v>CZE</v>
      </c>
      <c r="F18" s="9"/>
      <c r="G18" s="203">
        <v>0.3</v>
      </c>
      <c r="H18" s="204">
        <v>0.5</v>
      </c>
      <c r="I18" s="205">
        <v>0.5</v>
      </c>
      <c r="J18" s="205">
        <v>0.7</v>
      </c>
      <c r="K18" s="34">
        <f t="shared" si="0"/>
        <v>0.5</v>
      </c>
      <c r="L18" s="206">
        <v>4.7</v>
      </c>
      <c r="M18" s="207">
        <v>5.8</v>
      </c>
      <c r="N18" s="205">
        <v>6.4</v>
      </c>
      <c r="O18" s="205">
        <v>4.5</v>
      </c>
      <c r="P18" s="34">
        <f t="shared" si="1"/>
        <v>5.25</v>
      </c>
      <c r="Q18" s="208"/>
      <c r="R18" s="27">
        <f t="shared" si="2"/>
        <v>5.75</v>
      </c>
      <c r="S18" s="35">
        <f t="shared" si="3"/>
        <v>5.75</v>
      </c>
      <c r="T18" s="35"/>
      <c r="U18" s="25">
        <f t="shared" si="4"/>
        <v>14</v>
      </c>
      <c r="V18" s="36">
        <f t="shared" si="5"/>
        <v>14</v>
      </c>
      <c r="X18" s="47"/>
      <c r="Y18" s="42">
        <f t="shared" si="6"/>
        <v>0.5</v>
      </c>
      <c r="Z18" s="42">
        <f t="shared" si="7"/>
        <v>5.25</v>
      </c>
      <c r="AA18" s="42">
        <f t="shared" si="7"/>
        <v>0</v>
      </c>
      <c r="AB18" s="42">
        <f t="shared" si="7"/>
        <v>5.75</v>
      </c>
    </row>
    <row r="19" spans="1:28" ht="24.9" customHeight="1" x14ac:dyDescent="0.25">
      <c r="A19" s="44">
        <f>Seznam!B12</f>
        <v>16</v>
      </c>
      <c r="B19" s="2" t="str">
        <f>Seznam!C12</f>
        <v>Sofie Schindlerová</v>
      </c>
      <c r="C19" s="9">
        <f>Seznam!D12</f>
        <v>2009</v>
      </c>
      <c r="D19" s="45" t="str">
        <f>Seznam!E12</f>
        <v>SK Provo Brno</v>
      </c>
      <c r="E19" s="45" t="str">
        <f>Seznam!F12</f>
        <v>CZE</v>
      </c>
      <c r="F19" s="9"/>
      <c r="G19" s="203">
        <v>0.6</v>
      </c>
      <c r="H19" s="204">
        <v>1.1000000000000001</v>
      </c>
      <c r="I19" s="205">
        <v>0.8</v>
      </c>
      <c r="J19" s="205">
        <v>0.6</v>
      </c>
      <c r="K19" s="34">
        <f t="shared" si="0"/>
        <v>0.7</v>
      </c>
      <c r="L19" s="206">
        <v>4.7</v>
      </c>
      <c r="M19" s="207">
        <v>7.1</v>
      </c>
      <c r="N19" s="205">
        <v>6.3</v>
      </c>
      <c r="O19" s="205">
        <v>4.0999999999999996</v>
      </c>
      <c r="P19" s="34">
        <f t="shared" si="1"/>
        <v>5.5</v>
      </c>
      <c r="Q19" s="208"/>
      <c r="R19" s="27">
        <f t="shared" si="2"/>
        <v>6.2</v>
      </c>
      <c r="S19" s="35">
        <f t="shared" si="3"/>
        <v>6.2</v>
      </c>
      <c r="T19" s="35"/>
      <c r="U19" s="25">
        <f t="shared" si="4"/>
        <v>13</v>
      </c>
      <c r="V19" s="36">
        <f t="shared" si="5"/>
        <v>13</v>
      </c>
      <c r="X19" s="47"/>
      <c r="Y19" s="42">
        <f t="shared" si="6"/>
        <v>0.7</v>
      </c>
      <c r="Z19" s="42">
        <f t="shared" si="7"/>
        <v>5.5</v>
      </c>
      <c r="AA19" s="42">
        <f t="shared" si="7"/>
        <v>0</v>
      </c>
      <c r="AB19" s="42">
        <f t="shared" si="7"/>
        <v>6.2</v>
      </c>
    </row>
    <row r="20" spans="1:28" ht="24.9" customHeight="1" x14ac:dyDescent="0.25">
      <c r="A20" s="44">
        <f>Seznam!B13</f>
        <v>18</v>
      </c>
      <c r="B20" s="2" t="str">
        <f>Seznam!C13</f>
        <v>Anna Kofroňová</v>
      </c>
      <c r="C20" s="9">
        <f>Seznam!D13</f>
        <v>2009</v>
      </c>
      <c r="D20" s="45" t="str">
        <f>Seznam!E13</f>
        <v>La Pirouette Jeseník</v>
      </c>
      <c r="E20" s="45" t="str">
        <f>Seznam!F13</f>
        <v>CZE</v>
      </c>
      <c r="F20" s="9"/>
      <c r="G20" s="203">
        <v>1.3</v>
      </c>
      <c r="H20" s="204">
        <v>0.9</v>
      </c>
      <c r="I20" s="205">
        <v>1.8</v>
      </c>
      <c r="J20" s="205">
        <v>0.7</v>
      </c>
      <c r="K20" s="34">
        <f t="shared" si="0"/>
        <v>1.1000000000000001</v>
      </c>
      <c r="L20" s="206">
        <v>5.9</v>
      </c>
      <c r="M20" s="207">
        <v>4.9000000000000004</v>
      </c>
      <c r="N20" s="205">
        <v>7.3</v>
      </c>
      <c r="O20" s="205">
        <v>6.1</v>
      </c>
      <c r="P20" s="34">
        <f t="shared" si="1"/>
        <v>6</v>
      </c>
      <c r="Q20" s="208"/>
      <c r="R20" s="27">
        <f t="shared" si="2"/>
        <v>7.1</v>
      </c>
      <c r="S20" s="35">
        <f t="shared" si="3"/>
        <v>7.1</v>
      </c>
      <c r="T20" s="35"/>
      <c r="U20" s="25">
        <f t="shared" si="4"/>
        <v>6</v>
      </c>
      <c r="V20" s="36">
        <f t="shared" si="5"/>
        <v>6</v>
      </c>
      <c r="X20" s="47"/>
      <c r="Y20" s="42">
        <f t="shared" si="6"/>
        <v>1.1000000000000001</v>
      </c>
      <c r="Z20" s="42">
        <f t="shared" si="7"/>
        <v>6</v>
      </c>
      <c r="AA20" s="42">
        <f t="shared" si="7"/>
        <v>0</v>
      </c>
      <c r="AB20" s="42">
        <f t="shared" si="7"/>
        <v>7.1</v>
      </c>
    </row>
    <row r="21" spans="1:28" ht="24.9" customHeight="1" x14ac:dyDescent="0.25">
      <c r="A21" s="44">
        <f>Seznam!B14</f>
        <v>20</v>
      </c>
      <c r="B21" s="2" t="str">
        <f>Seznam!C14</f>
        <v>Kateřina Bendová</v>
      </c>
      <c r="C21" s="9">
        <f>Seznam!D14</f>
        <v>2009</v>
      </c>
      <c r="D21" s="45" t="str">
        <f>Seznam!E14</f>
        <v>RG Proactive Milevsko</v>
      </c>
      <c r="E21" s="45" t="str">
        <f>Seznam!F14</f>
        <v>CZE</v>
      </c>
      <c r="F21" s="9"/>
      <c r="G21" s="203">
        <v>0.9</v>
      </c>
      <c r="H21" s="204">
        <v>0.6</v>
      </c>
      <c r="I21" s="205">
        <v>0.9</v>
      </c>
      <c r="J21" s="205">
        <v>0.4</v>
      </c>
      <c r="K21" s="34">
        <f t="shared" si="0"/>
        <v>0.75</v>
      </c>
      <c r="L21" s="206">
        <v>5.8</v>
      </c>
      <c r="M21" s="207">
        <v>6.3</v>
      </c>
      <c r="N21" s="205">
        <v>5.4</v>
      </c>
      <c r="O21" s="205">
        <v>4.7</v>
      </c>
      <c r="P21" s="34">
        <f t="shared" si="1"/>
        <v>5.6</v>
      </c>
      <c r="Q21" s="208"/>
      <c r="R21" s="27">
        <f t="shared" si="2"/>
        <v>6.35</v>
      </c>
      <c r="S21" s="35">
        <f t="shared" si="3"/>
        <v>6.35</v>
      </c>
      <c r="T21" s="35"/>
      <c r="U21" s="25">
        <f t="shared" si="4"/>
        <v>12</v>
      </c>
      <c r="V21" s="36">
        <f t="shared" si="5"/>
        <v>12</v>
      </c>
      <c r="X21" s="47"/>
      <c r="Y21" s="42">
        <f t="shared" si="6"/>
        <v>0.75</v>
      </c>
      <c r="Z21" s="42">
        <f t="shared" si="7"/>
        <v>5.6</v>
      </c>
      <c r="AA21" s="42">
        <f t="shared" si="7"/>
        <v>0</v>
      </c>
      <c r="AB21" s="42">
        <f t="shared" si="7"/>
        <v>6.35</v>
      </c>
    </row>
    <row r="22" spans="1:28" ht="24.9" customHeight="1" x14ac:dyDescent="0.25">
      <c r="A22" s="44">
        <f>Seznam!B15</f>
        <v>21</v>
      </c>
      <c r="B22" s="2" t="str">
        <f>Seznam!C15</f>
        <v>Markéta Poláková</v>
      </c>
      <c r="C22" s="9">
        <f>Seznam!D15</f>
        <v>2009</v>
      </c>
      <c r="D22" s="45" t="str">
        <f>Seznam!E15</f>
        <v>SK Provo Brno</v>
      </c>
      <c r="E22" s="45" t="str">
        <f>Seznam!F15</f>
        <v>CZE</v>
      </c>
      <c r="F22" s="9"/>
      <c r="G22" s="203">
        <v>1.5</v>
      </c>
      <c r="H22" s="204">
        <v>1.5</v>
      </c>
      <c r="I22" s="205">
        <v>1.1000000000000001</v>
      </c>
      <c r="J22" s="205">
        <v>0.8</v>
      </c>
      <c r="K22" s="34">
        <f t="shared" si="0"/>
        <v>1.3</v>
      </c>
      <c r="L22" s="206">
        <v>5.9</v>
      </c>
      <c r="M22" s="207">
        <v>6.8</v>
      </c>
      <c r="N22" s="205">
        <v>7.6</v>
      </c>
      <c r="O22" s="205">
        <v>5.6</v>
      </c>
      <c r="P22" s="34">
        <f t="shared" si="1"/>
        <v>6.35</v>
      </c>
      <c r="Q22" s="208"/>
      <c r="R22" s="27">
        <f t="shared" si="2"/>
        <v>7.6499999999999995</v>
      </c>
      <c r="S22" s="35">
        <f t="shared" si="3"/>
        <v>7.6499999999999995</v>
      </c>
      <c r="T22" s="35"/>
      <c r="U22" s="25">
        <f t="shared" si="4"/>
        <v>2</v>
      </c>
      <c r="V22" s="36">
        <f t="shared" si="5"/>
        <v>2</v>
      </c>
      <c r="X22" s="47"/>
      <c r="Y22" s="42">
        <f t="shared" si="6"/>
        <v>1.3</v>
      </c>
      <c r="Z22" s="42">
        <f t="shared" si="7"/>
        <v>6.35</v>
      </c>
      <c r="AA22" s="42">
        <f t="shared" si="7"/>
        <v>0</v>
      </c>
      <c r="AB22" s="42">
        <f t="shared" si="7"/>
        <v>7.6499999999999995</v>
      </c>
    </row>
    <row r="23" spans="1:28" ht="24.9" customHeight="1" x14ac:dyDescent="0.25">
      <c r="A23" s="44">
        <f>Seznam!B16</f>
        <v>22</v>
      </c>
      <c r="B23" s="2" t="str">
        <f>Seznam!C16</f>
        <v>Anna Miklavcic</v>
      </c>
      <c r="C23" s="9">
        <f>Seznam!D16</f>
        <v>2009</v>
      </c>
      <c r="D23" s="45" t="str">
        <f>Seznam!E16</f>
        <v>TGU Salzburg</v>
      </c>
      <c r="E23" s="45" t="str">
        <f>Seznam!F16</f>
        <v>AUT</v>
      </c>
      <c r="F23" s="9"/>
      <c r="G23" s="203">
        <v>0.3</v>
      </c>
      <c r="H23" s="204">
        <v>0.4</v>
      </c>
      <c r="I23" s="205">
        <v>0.7</v>
      </c>
      <c r="J23" s="205">
        <v>1.3</v>
      </c>
      <c r="K23" s="34">
        <f t="shared" si="0"/>
        <v>0.55000000000000004</v>
      </c>
      <c r="L23" s="206">
        <v>5.2</v>
      </c>
      <c r="M23" s="207">
        <v>5.2</v>
      </c>
      <c r="N23" s="205">
        <v>4.2</v>
      </c>
      <c r="O23" s="205">
        <v>5.4</v>
      </c>
      <c r="P23" s="34">
        <f t="shared" si="1"/>
        <v>5.2</v>
      </c>
      <c r="Q23" s="208"/>
      <c r="R23" s="27">
        <f t="shared" si="2"/>
        <v>5.75</v>
      </c>
      <c r="S23" s="35">
        <f t="shared" si="3"/>
        <v>5.75</v>
      </c>
      <c r="T23" s="35"/>
      <c r="U23" s="25">
        <f t="shared" si="4"/>
        <v>14</v>
      </c>
      <c r="V23" s="36">
        <f t="shared" si="5"/>
        <v>14</v>
      </c>
      <c r="X23" s="47"/>
      <c r="Y23" s="42">
        <f t="shared" si="6"/>
        <v>0.55000000000000004</v>
      </c>
      <c r="Z23" s="42">
        <f t="shared" si="7"/>
        <v>5.2</v>
      </c>
      <c r="AA23" s="42">
        <f t="shared" si="7"/>
        <v>0</v>
      </c>
      <c r="AB23" s="42">
        <f t="shared" si="7"/>
        <v>5.75</v>
      </c>
    </row>
    <row r="24" spans="1:28" ht="24.9" customHeight="1" x14ac:dyDescent="0.25">
      <c r="A24" s="44">
        <f>Seznam!B17</f>
        <v>23</v>
      </c>
      <c r="B24" s="2" t="str">
        <f>Seznam!C17</f>
        <v>Anastasiya Melnykova</v>
      </c>
      <c r="C24" s="9">
        <f>Seznam!D17</f>
        <v>2009</v>
      </c>
      <c r="D24" s="45" t="str">
        <f>Seznam!E17</f>
        <v>TJ Sokol Žižkov I.</v>
      </c>
      <c r="E24" s="45" t="str">
        <f>Seznam!F17</f>
        <v>CZE</v>
      </c>
      <c r="F24" s="9"/>
      <c r="G24" s="203">
        <v>1.2</v>
      </c>
      <c r="H24" s="204">
        <v>1.1000000000000001</v>
      </c>
      <c r="I24" s="205">
        <v>1.2</v>
      </c>
      <c r="J24" s="205">
        <v>1</v>
      </c>
      <c r="K24" s="34">
        <f t="shared" si="0"/>
        <v>1.1499999999999999</v>
      </c>
      <c r="L24" s="206">
        <v>6.1</v>
      </c>
      <c r="M24" s="207">
        <v>7</v>
      </c>
      <c r="N24" s="205">
        <v>7</v>
      </c>
      <c r="O24" s="205">
        <v>6.1</v>
      </c>
      <c r="P24" s="34">
        <f t="shared" si="1"/>
        <v>6.55</v>
      </c>
      <c r="Q24" s="208"/>
      <c r="R24" s="27">
        <f>K24+P24-Q24</f>
        <v>7.6999999999999993</v>
      </c>
      <c r="S24" s="35">
        <f>R24</f>
        <v>7.6999999999999993</v>
      </c>
      <c r="T24" s="35"/>
      <c r="U24" s="25">
        <f t="shared" si="4"/>
        <v>1</v>
      </c>
      <c r="V24" s="36">
        <f t="shared" si="5"/>
        <v>1</v>
      </c>
      <c r="X24" s="47"/>
      <c r="Y24" s="42">
        <f>K24</f>
        <v>1.1499999999999999</v>
      </c>
      <c r="Z24" s="42">
        <f>P24</f>
        <v>6.55</v>
      </c>
      <c r="AA24" s="42">
        <f>Q24</f>
        <v>0</v>
      </c>
      <c r="AB24" s="42">
        <f>R24</f>
        <v>7.6999999999999993</v>
      </c>
    </row>
    <row r="25" spans="1:28" ht="24.9" customHeight="1" x14ac:dyDescent="0.25">
      <c r="A25" s="44"/>
      <c r="B25" s="2"/>
      <c r="C25" s="9"/>
      <c r="D25" s="45"/>
      <c r="E25" s="45"/>
      <c r="F25" s="9"/>
      <c r="G25" s="43">
        <v>0</v>
      </c>
      <c r="H25" s="15"/>
      <c r="I25" s="37">
        <f>IF($L$2&lt;3,"x",0)</f>
        <v>0</v>
      </c>
      <c r="J25" s="37">
        <f>IF($L$2&lt;4,"x",0)</f>
        <v>0</v>
      </c>
      <c r="K25" s="34">
        <f t="shared" si="0"/>
        <v>0</v>
      </c>
      <c r="L25" s="17">
        <v>0</v>
      </c>
      <c r="M25" s="16"/>
      <c r="N25" s="37">
        <f>IF($M$2&lt;3,"x",0)</f>
        <v>0</v>
      </c>
      <c r="O25" s="37">
        <f>IF($M$2&lt;4,"x",0)</f>
        <v>0</v>
      </c>
      <c r="P25" s="34">
        <f t="shared" si="1"/>
        <v>0</v>
      </c>
      <c r="Q25" s="21"/>
      <c r="R25" s="27">
        <f>K25+P25-Q25</f>
        <v>0</v>
      </c>
      <c r="S25" s="35">
        <f>R25</f>
        <v>0</v>
      </c>
      <c r="T25" s="35" t="e">
        <f>R25+#REF!</f>
        <v>#REF!</v>
      </c>
      <c r="U25" s="25">
        <f t="shared" si="4"/>
        <v>17</v>
      </c>
      <c r="V25" s="36">
        <f t="shared" si="5"/>
        <v>17</v>
      </c>
      <c r="X25" s="47">
        <f>F25</f>
        <v>0</v>
      </c>
      <c r="Y25" s="42">
        <f>K25</f>
        <v>0</v>
      </c>
      <c r="Z25" s="42">
        <f t="shared" si="7"/>
        <v>0</v>
      </c>
      <c r="AA25" s="42">
        <f t="shared" si="7"/>
        <v>0</v>
      </c>
      <c r="AB25" s="42">
        <f t="shared" si="7"/>
        <v>0</v>
      </c>
    </row>
  </sheetData>
  <mergeCells count="8">
    <mergeCell ref="V7:V8"/>
    <mergeCell ref="F7:F8"/>
    <mergeCell ref="U7:U8"/>
    <mergeCell ref="A7:A8"/>
    <mergeCell ref="B7:B8"/>
    <mergeCell ref="C7:C8"/>
    <mergeCell ref="D7:D8"/>
    <mergeCell ref="E7:E8"/>
  </mergeCells>
  <phoneticPr fontId="12" type="noConversion"/>
  <printOptions horizontalCentered="1"/>
  <pageMargins left="0.39370078740157483" right="0.39370078740157483" top="0.78740157480314965" bottom="0.39370078740157483" header="0" footer="0"/>
  <pageSetup paperSize="9" scale="64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workbookViewId="0">
      <selection activeCell="S16" sqref="S16"/>
    </sheetView>
  </sheetViews>
  <sheetFormatPr defaultRowHeight="13.2" x14ac:dyDescent="0.25"/>
  <cols>
    <col min="1" max="1" width="10.6640625" customWidth="1"/>
    <col min="2" max="2" width="26.109375" bestFit="1" customWidth="1"/>
    <col min="3" max="3" width="7.109375" bestFit="1" customWidth="1"/>
    <col min="4" max="4" width="36.44140625" bestFit="1" customWidth="1"/>
    <col min="5" max="5" width="6.33203125" customWidth="1"/>
    <col min="6" max="8" width="10.6640625" style="48" hidden="1" customWidth="1"/>
    <col min="9" max="9" width="22.33203125" style="48" customWidth="1"/>
    <col min="10" max="15" width="10.6640625" style="48" customWidth="1"/>
    <col min="16" max="17" width="10.6640625" customWidth="1"/>
  </cols>
  <sheetData>
    <row r="1" spans="1:17" ht="22.8" x14ac:dyDescent="0.4">
      <c r="A1" s="1" t="s">
        <v>1739</v>
      </c>
      <c r="B1" s="4"/>
      <c r="C1" s="1"/>
      <c r="D1" s="315" t="str">
        <f>Název</f>
        <v>Milevský pohár</v>
      </c>
      <c r="E1" s="315"/>
      <c r="F1" s="315"/>
      <c r="G1" s="113"/>
      <c r="H1" s="113"/>
      <c r="J1" s="114" t="str">
        <f>Datum</f>
        <v>12.března 2016</v>
      </c>
      <c r="K1" s="113"/>
      <c r="L1" s="113"/>
      <c r="M1" s="113"/>
      <c r="N1" s="113"/>
      <c r="O1" s="1"/>
      <c r="P1" s="3"/>
    </row>
    <row r="2" spans="1:17" ht="22.8" x14ac:dyDescent="0.4">
      <c r="A2" s="1"/>
      <c r="B2" s="4"/>
      <c r="C2" s="1"/>
      <c r="D2" s="113"/>
      <c r="E2" s="113"/>
      <c r="F2" s="113"/>
      <c r="G2" s="113"/>
      <c r="H2" s="113"/>
      <c r="I2" s="113"/>
      <c r="J2" s="114" t="str">
        <f>Místo</f>
        <v>Milevsko</v>
      </c>
      <c r="K2" s="113"/>
      <c r="L2" s="113"/>
      <c r="M2" s="113"/>
      <c r="N2" s="113"/>
      <c r="O2" s="1"/>
      <c r="P2" s="3"/>
    </row>
    <row r="3" spans="1:17" ht="23.4" thickBot="1" x14ac:dyDescent="0.45">
      <c r="A3" s="115" t="str">
        <f>_kat1</f>
        <v>1. kategorie - naděje nejmladší A, ročník 2009 a ml.</v>
      </c>
      <c r="B3" s="1"/>
      <c r="C3" s="4"/>
      <c r="D3" s="8"/>
      <c r="E3" s="8"/>
      <c r="F3" s="4"/>
      <c r="G3" s="1"/>
      <c r="H3" s="1"/>
      <c r="I3" s="1"/>
      <c r="J3" s="1"/>
      <c r="K3" s="116"/>
      <c r="L3"/>
      <c r="M3"/>
      <c r="N3"/>
      <c r="O3"/>
      <c r="Q3" s="116"/>
    </row>
    <row r="4" spans="1:17" ht="16.2" thickTop="1" x14ac:dyDescent="0.25">
      <c r="A4" s="323" t="s">
        <v>471</v>
      </c>
      <c r="B4" s="318" t="s">
        <v>6</v>
      </c>
      <c r="C4" s="326" t="s">
        <v>3</v>
      </c>
      <c r="D4" s="320" t="s">
        <v>4</v>
      </c>
      <c r="E4" s="316" t="s">
        <v>5</v>
      </c>
      <c r="F4" s="318" t="str">
        <f>Kat1S1</f>
        <v>sestava bez náčiní</v>
      </c>
      <c r="G4" s="319">
        <v>0</v>
      </c>
      <c r="H4" s="319">
        <v>0</v>
      </c>
      <c r="I4" s="320">
        <v>0</v>
      </c>
      <c r="J4" s="321" t="s">
        <v>1740</v>
      </c>
      <c r="K4"/>
      <c r="L4"/>
      <c r="M4"/>
      <c r="N4"/>
      <c r="O4"/>
    </row>
    <row r="5" spans="1:17" ht="16.5" customHeight="1" thickBot="1" x14ac:dyDescent="0.3">
      <c r="A5" s="324">
        <v>0</v>
      </c>
      <c r="B5" s="325">
        <v>0</v>
      </c>
      <c r="C5" s="327">
        <v>0</v>
      </c>
      <c r="D5" s="328">
        <v>0</v>
      </c>
      <c r="E5" s="317">
        <v>0</v>
      </c>
      <c r="F5" s="117" t="s">
        <v>477</v>
      </c>
      <c r="G5" s="117" t="s">
        <v>470</v>
      </c>
      <c r="H5" s="117" t="s">
        <v>482</v>
      </c>
      <c r="I5" s="288" t="s">
        <v>483</v>
      </c>
      <c r="J5" s="322"/>
      <c r="K5"/>
      <c r="L5"/>
      <c r="M5"/>
      <c r="N5"/>
      <c r="O5"/>
    </row>
    <row r="6" spans="1:17" ht="30" customHeight="1" thickTop="1" x14ac:dyDescent="0.25">
      <c r="A6" s="118" t="e">
        <f>Seznam!#REF!</f>
        <v>#REF!</v>
      </c>
      <c r="B6" s="119" t="e">
        <f>Seznam!#REF!</f>
        <v>#REF!</v>
      </c>
      <c r="C6" s="120" t="e">
        <f>Seznam!#REF!</f>
        <v>#REF!</v>
      </c>
      <c r="D6" s="121" t="e">
        <f>Seznam!#REF!</f>
        <v>#REF!</v>
      </c>
      <c r="E6" s="190" t="e">
        <f>Seznam!#REF!</f>
        <v>#REF!</v>
      </c>
      <c r="F6" s="122"/>
      <c r="G6" s="123"/>
      <c r="H6" s="123"/>
      <c r="I6" s="124"/>
      <c r="J6" s="125"/>
      <c r="K6"/>
      <c r="L6"/>
      <c r="M6"/>
      <c r="N6"/>
      <c r="O6"/>
    </row>
    <row r="7" spans="1:17" ht="30" customHeight="1" x14ac:dyDescent="0.25">
      <c r="A7" s="126">
        <f>Seznam!B2</f>
        <v>2</v>
      </c>
      <c r="B7" s="127" t="str">
        <f>Seznam!C2</f>
        <v>Julia Fender</v>
      </c>
      <c r="C7" s="128">
        <f>Seznam!D2</f>
        <v>2010</v>
      </c>
      <c r="D7" s="129" t="str">
        <f>Seznam!E2</f>
        <v>Bielsko - Biala</v>
      </c>
      <c r="E7" s="191" t="str">
        <f>Seznam!F2</f>
        <v>POL</v>
      </c>
      <c r="F7" s="122"/>
      <c r="G7" s="130"/>
      <c r="H7" s="130"/>
      <c r="I7" s="131"/>
      <c r="J7" s="132"/>
      <c r="K7"/>
      <c r="L7"/>
      <c r="M7"/>
      <c r="N7"/>
      <c r="O7"/>
    </row>
    <row r="8" spans="1:17" ht="30" customHeight="1" x14ac:dyDescent="0.25">
      <c r="A8" s="216" t="e">
        <f>Seznam!#REF!</f>
        <v>#REF!</v>
      </c>
      <c r="B8" s="217" t="e">
        <f>Seznam!#REF!</f>
        <v>#REF!</v>
      </c>
      <c r="C8" s="218" t="e">
        <f>Seznam!#REF!</f>
        <v>#REF!</v>
      </c>
      <c r="D8" s="219" t="e">
        <f>Seznam!#REF!</f>
        <v>#REF!</v>
      </c>
      <c r="E8" s="220" t="e">
        <f>Seznam!#REF!</f>
        <v>#REF!</v>
      </c>
      <c r="F8" s="221"/>
      <c r="G8" s="222"/>
      <c r="H8" s="222"/>
      <c r="I8" s="223"/>
      <c r="J8" s="224"/>
      <c r="K8"/>
      <c r="L8"/>
      <c r="M8"/>
      <c r="N8"/>
      <c r="O8"/>
    </row>
    <row r="9" spans="1:17" ht="30" customHeight="1" x14ac:dyDescent="0.25">
      <c r="A9" s="216">
        <f>Seznam!B3</f>
        <v>4</v>
      </c>
      <c r="B9" s="217" t="str">
        <f>Seznam!C3</f>
        <v>Kristina Gyulzadyan</v>
      </c>
      <c r="C9" s="218">
        <f>Seznam!D3</f>
        <v>2009</v>
      </c>
      <c r="D9" s="219" t="str">
        <f>Seznam!E3</f>
        <v>SK TART MS Brno</v>
      </c>
      <c r="E9" s="220" t="str">
        <f>Seznam!F3</f>
        <v>CZE</v>
      </c>
      <c r="F9" s="221"/>
      <c r="G9" s="222"/>
      <c r="H9" s="222"/>
      <c r="I9" s="223"/>
      <c r="J9" s="224"/>
      <c r="K9"/>
      <c r="L9"/>
      <c r="M9"/>
      <c r="N9"/>
      <c r="O9"/>
    </row>
    <row r="10" spans="1:17" ht="30" customHeight="1" x14ac:dyDescent="0.25">
      <c r="A10" s="216" t="e">
        <f>Seznam!#REF!</f>
        <v>#REF!</v>
      </c>
      <c r="B10" s="217" t="e">
        <f>Seznam!#REF!</f>
        <v>#REF!</v>
      </c>
      <c r="C10" s="218" t="e">
        <f>Seznam!#REF!</f>
        <v>#REF!</v>
      </c>
      <c r="D10" s="219" t="e">
        <f>Seznam!#REF!</f>
        <v>#REF!</v>
      </c>
      <c r="E10" s="220" t="e">
        <f>Seznam!#REF!</f>
        <v>#REF!</v>
      </c>
      <c r="F10" s="221"/>
      <c r="G10" s="222"/>
      <c r="H10" s="222"/>
      <c r="I10" s="223"/>
      <c r="J10" s="224"/>
      <c r="K10"/>
      <c r="L10"/>
      <c r="M10"/>
      <c r="N10"/>
      <c r="O10"/>
    </row>
    <row r="11" spans="1:17" ht="30" customHeight="1" x14ac:dyDescent="0.25">
      <c r="A11" s="216" t="e">
        <f>Seznam!#REF!</f>
        <v>#REF!</v>
      </c>
      <c r="B11" s="217" t="e">
        <f>Seznam!#REF!</f>
        <v>#REF!</v>
      </c>
      <c r="C11" s="218" t="e">
        <f>Seznam!#REF!</f>
        <v>#REF!</v>
      </c>
      <c r="D11" s="219" t="e">
        <f>Seznam!#REF!</f>
        <v>#REF!</v>
      </c>
      <c r="E11" s="220" t="e">
        <f>Seznam!#REF!</f>
        <v>#REF!</v>
      </c>
      <c r="F11" s="221"/>
      <c r="G11" s="222"/>
      <c r="H11" s="222"/>
      <c r="I11" s="223"/>
      <c r="J11" s="224"/>
      <c r="K11"/>
      <c r="L11"/>
      <c r="M11"/>
      <c r="N11"/>
      <c r="O11"/>
    </row>
    <row r="12" spans="1:17" ht="30" customHeight="1" x14ac:dyDescent="0.25">
      <c r="A12" s="216">
        <f>Seznam!B4</f>
        <v>7</v>
      </c>
      <c r="B12" s="217" t="str">
        <f>Seznam!C4</f>
        <v>Ema Kučerová</v>
      </c>
      <c r="C12" s="218">
        <f>Seznam!D4</f>
        <v>2009</v>
      </c>
      <c r="D12" s="219" t="str">
        <f>Seznam!E4</f>
        <v>RG Proactive Milevsko</v>
      </c>
      <c r="E12" s="220" t="str">
        <f>Seznam!F4</f>
        <v>CZE</v>
      </c>
      <c r="F12" s="221"/>
      <c r="G12" s="222"/>
      <c r="H12" s="222"/>
      <c r="I12" s="223"/>
      <c r="J12" s="224"/>
      <c r="K12"/>
      <c r="L12"/>
      <c r="M12"/>
      <c r="N12"/>
      <c r="O12"/>
    </row>
    <row r="13" spans="1:17" ht="30" customHeight="1" x14ac:dyDescent="0.25">
      <c r="A13" s="216">
        <f>Seznam!B5</f>
        <v>8</v>
      </c>
      <c r="B13" s="217" t="str">
        <f>Seznam!C5</f>
        <v>Darja Gill</v>
      </c>
      <c r="C13" s="218">
        <f>Seznam!D5</f>
        <v>2009</v>
      </c>
      <c r="D13" s="219" t="str">
        <f>Seznam!E5</f>
        <v>SK Provo Brno</v>
      </c>
      <c r="E13" s="220" t="str">
        <f>Seznam!F5</f>
        <v>CZE</v>
      </c>
      <c r="F13" s="221"/>
      <c r="G13" s="222"/>
      <c r="H13" s="222"/>
      <c r="I13" s="223"/>
      <c r="J13" s="224"/>
      <c r="K13"/>
      <c r="L13"/>
      <c r="M13"/>
      <c r="N13"/>
      <c r="O13"/>
    </row>
    <row r="14" spans="1:17" ht="30" customHeight="1" x14ac:dyDescent="0.25">
      <c r="A14" s="216">
        <f>Seznam!B6</f>
        <v>9</v>
      </c>
      <c r="B14" s="217" t="str">
        <f>Seznam!C6</f>
        <v>Natalia Szopa</v>
      </c>
      <c r="C14" s="218">
        <f>Seznam!D6</f>
        <v>2009</v>
      </c>
      <c r="D14" s="219" t="str">
        <f>Seznam!E6</f>
        <v>PTG Sokol Krakow</v>
      </c>
      <c r="E14" s="220" t="str">
        <f>Seznam!F6</f>
        <v>POL</v>
      </c>
      <c r="F14" s="221"/>
      <c r="G14" s="222"/>
      <c r="H14" s="222"/>
      <c r="I14" s="223"/>
      <c r="J14" s="224"/>
      <c r="K14"/>
      <c r="L14"/>
      <c r="M14"/>
      <c r="N14"/>
      <c r="O14"/>
    </row>
    <row r="15" spans="1:17" ht="30" customHeight="1" x14ac:dyDescent="0.25">
      <c r="A15" s="216">
        <f>Seznam!B7</f>
        <v>10</v>
      </c>
      <c r="B15" s="217" t="str">
        <f>Seznam!C7</f>
        <v>Veronika Zemanová</v>
      </c>
      <c r="C15" s="218">
        <f>Seznam!D7</f>
        <v>2009</v>
      </c>
      <c r="D15" s="219" t="str">
        <f>Seznam!E7</f>
        <v>SK Provo Brno</v>
      </c>
      <c r="E15" s="220" t="str">
        <f>Seznam!F7</f>
        <v>CZE</v>
      </c>
      <c r="F15" s="221"/>
      <c r="G15" s="222"/>
      <c r="H15" s="222"/>
      <c r="I15" s="223"/>
      <c r="J15" s="224"/>
      <c r="K15"/>
      <c r="L15"/>
      <c r="M15"/>
      <c r="N15"/>
      <c r="O15"/>
    </row>
    <row r="16" spans="1:17" ht="30" customHeight="1" x14ac:dyDescent="0.25">
      <c r="A16" s="216" t="e">
        <f>Seznam!#REF!</f>
        <v>#REF!</v>
      </c>
      <c r="B16" s="217" t="e">
        <f>Seznam!#REF!</f>
        <v>#REF!</v>
      </c>
      <c r="C16" s="218" t="e">
        <f>Seznam!#REF!</f>
        <v>#REF!</v>
      </c>
      <c r="D16" s="219" t="e">
        <f>Seznam!#REF!</f>
        <v>#REF!</v>
      </c>
      <c r="E16" s="220" t="e">
        <f>Seznam!#REF!</f>
        <v>#REF!</v>
      </c>
      <c r="F16" s="221"/>
      <c r="G16" s="222"/>
      <c r="H16" s="222"/>
      <c r="I16" s="223"/>
      <c r="J16" s="224"/>
      <c r="K16"/>
      <c r="L16"/>
      <c r="M16"/>
      <c r="N16"/>
      <c r="O16"/>
    </row>
    <row r="17" spans="1:15" ht="30" customHeight="1" x14ac:dyDescent="0.25">
      <c r="A17" s="216" t="e">
        <f>Seznam!#REF!</f>
        <v>#REF!</v>
      </c>
      <c r="B17" s="217" t="e">
        <f>Seznam!#REF!</f>
        <v>#REF!</v>
      </c>
      <c r="C17" s="218" t="e">
        <f>Seznam!#REF!</f>
        <v>#REF!</v>
      </c>
      <c r="D17" s="219" t="e">
        <f>Seznam!#REF!</f>
        <v>#REF!</v>
      </c>
      <c r="E17" s="220" t="e">
        <f>Seznam!#REF!</f>
        <v>#REF!</v>
      </c>
      <c r="F17" s="221"/>
      <c r="G17" s="222"/>
      <c r="H17" s="222"/>
      <c r="I17" s="223"/>
      <c r="J17" s="224"/>
      <c r="K17"/>
      <c r="L17"/>
      <c r="M17"/>
      <c r="N17"/>
      <c r="O17"/>
    </row>
    <row r="18" spans="1:15" ht="30" customHeight="1" x14ac:dyDescent="0.25">
      <c r="A18" s="216">
        <f>Seznam!B9</f>
        <v>13</v>
      </c>
      <c r="B18" s="217" t="str">
        <f>Seznam!C9</f>
        <v>Eliška Pivoňková</v>
      </c>
      <c r="C18" s="218">
        <f>Seznam!D9</f>
        <v>2009</v>
      </c>
      <c r="D18" s="219" t="str">
        <f>Seznam!E9</f>
        <v>SK Provo Brno</v>
      </c>
      <c r="E18" s="220" t="str">
        <f>Seznam!F9</f>
        <v>CZE</v>
      </c>
      <c r="F18" s="221"/>
      <c r="G18" s="222"/>
      <c r="H18" s="222"/>
      <c r="I18" s="223"/>
      <c r="J18" s="224"/>
      <c r="K18"/>
      <c r="L18"/>
      <c r="M18"/>
      <c r="N18"/>
      <c r="O18"/>
    </row>
    <row r="19" spans="1:15" ht="30" customHeight="1" x14ac:dyDescent="0.25">
      <c r="A19" s="216">
        <f>Seznam!B10</f>
        <v>14</v>
      </c>
      <c r="B19" s="217" t="str">
        <f>Seznam!C10</f>
        <v>Julia Golec</v>
      </c>
      <c r="C19" s="218">
        <f>Seznam!D10</f>
        <v>2009</v>
      </c>
      <c r="D19" s="219" t="str">
        <f>Seznam!E10</f>
        <v>Bielsko - Biala</v>
      </c>
      <c r="E19" s="220" t="str">
        <f>Seznam!F10</f>
        <v>POL</v>
      </c>
      <c r="F19" s="221"/>
      <c r="G19" s="222"/>
      <c r="H19" s="222"/>
      <c r="I19" s="223"/>
      <c r="J19" s="224"/>
      <c r="K19"/>
      <c r="L19"/>
      <c r="M19"/>
      <c r="N19"/>
      <c r="O19"/>
    </row>
    <row r="20" spans="1:15" ht="30" customHeight="1" x14ac:dyDescent="0.25">
      <c r="A20" s="216">
        <f>Seznam!B11</f>
        <v>15</v>
      </c>
      <c r="B20" s="217" t="str">
        <f>Seznam!C11</f>
        <v>Berenika Vaňková</v>
      </c>
      <c r="C20" s="218">
        <f>Seznam!D11</f>
        <v>2009</v>
      </c>
      <c r="D20" s="219" t="str">
        <f>Seznam!E11</f>
        <v>RGC Karlovy Vary</v>
      </c>
      <c r="E20" s="220" t="str">
        <f>Seznam!F11</f>
        <v>CZE</v>
      </c>
      <c r="F20" s="221"/>
      <c r="G20" s="222"/>
      <c r="H20" s="222"/>
      <c r="I20" s="223"/>
      <c r="J20" s="224"/>
      <c r="K20"/>
      <c r="L20"/>
      <c r="M20"/>
      <c r="N20"/>
      <c r="O20"/>
    </row>
    <row r="21" spans="1:15" ht="30" customHeight="1" x14ac:dyDescent="0.25">
      <c r="A21" s="216">
        <f>Seznam!B12</f>
        <v>16</v>
      </c>
      <c r="B21" s="217" t="str">
        <f>Seznam!C12</f>
        <v>Sofie Schindlerová</v>
      </c>
      <c r="C21" s="218">
        <f>Seznam!D12</f>
        <v>2009</v>
      </c>
      <c r="D21" s="219" t="str">
        <f>Seznam!E12</f>
        <v>SK Provo Brno</v>
      </c>
      <c r="E21" s="220" t="str">
        <f>Seznam!F12</f>
        <v>CZE</v>
      </c>
      <c r="F21" s="221"/>
      <c r="G21" s="222"/>
      <c r="H21" s="222"/>
      <c r="I21" s="223"/>
      <c r="J21" s="224"/>
      <c r="K21"/>
      <c r="L21"/>
      <c r="M21"/>
      <c r="N21"/>
      <c r="O21"/>
    </row>
    <row r="22" spans="1:15" ht="30" customHeight="1" x14ac:dyDescent="0.25">
      <c r="A22" s="216" t="e">
        <f>Seznam!#REF!</f>
        <v>#REF!</v>
      </c>
      <c r="B22" s="217" t="e">
        <f>Seznam!#REF!</f>
        <v>#REF!</v>
      </c>
      <c r="C22" s="218" t="e">
        <f>Seznam!#REF!</f>
        <v>#REF!</v>
      </c>
      <c r="D22" s="219" t="e">
        <f>Seznam!#REF!</f>
        <v>#REF!</v>
      </c>
      <c r="E22" s="220" t="e">
        <f>Seznam!#REF!</f>
        <v>#REF!</v>
      </c>
      <c r="F22" s="221"/>
      <c r="G22" s="222"/>
      <c r="H22" s="222"/>
      <c r="I22" s="223"/>
      <c r="J22" s="224"/>
      <c r="K22"/>
      <c r="L22"/>
      <c r="M22"/>
      <c r="N22"/>
      <c r="O22"/>
    </row>
    <row r="23" spans="1:15" ht="30" customHeight="1" x14ac:dyDescent="0.25">
      <c r="A23" s="216">
        <f>Seznam!B13</f>
        <v>18</v>
      </c>
      <c r="B23" s="217" t="str">
        <f>Seznam!C13</f>
        <v>Anna Kofroňová</v>
      </c>
      <c r="C23" s="218">
        <f>Seznam!D13</f>
        <v>2009</v>
      </c>
      <c r="D23" s="219" t="str">
        <f>Seznam!E13</f>
        <v>La Pirouette Jeseník</v>
      </c>
      <c r="E23" s="220" t="str">
        <f>Seznam!F13</f>
        <v>CZE</v>
      </c>
      <c r="F23" s="221"/>
      <c r="G23" s="222"/>
      <c r="H23" s="222"/>
      <c r="I23" s="223"/>
      <c r="J23" s="224"/>
      <c r="K23"/>
      <c r="L23"/>
      <c r="M23"/>
      <c r="N23"/>
      <c r="O23"/>
    </row>
    <row r="24" spans="1:15" ht="30" customHeight="1" x14ac:dyDescent="0.25">
      <c r="A24" s="216" t="e">
        <f>Seznam!#REF!</f>
        <v>#REF!</v>
      </c>
      <c r="B24" s="217" t="e">
        <f>Seznam!#REF!</f>
        <v>#REF!</v>
      </c>
      <c r="C24" s="218" t="e">
        <f>Seznam!#REF!</f>
        <v>#REF!</v>
      </c>
      <c r="D24" s="219" t="e">
        <f>Seznam!#REF!</f>
        <v>#REF!</v>
      </c>
      <c r="E24" s="220" t="e">
        <f>Seznam!#REF!</f>
        <v>#REF!</v>
      </c>
      <c r="F24" s="221"/>
      <c r="G24" s="222"/>
      <c r="H24" s="222"/>
      <c r="I24" s="223"/>
      <c r="J24" s="224"/>
      <c r="K24"/>
      <c r="L24"/>
      <c r="M24"/>
      <c r="N24"/>
      <c r="O24"/>
    </row>
    <row r="25" spans="1:15" ht="30" customHeight="1" x14ac:dyDescent="0.25">
      <c r="A25" s="216">
        <f>Seznam!B14</f>
        <v>20</v>
      </c>
      <c r="B25" s="217" t="str">
        <f>Seznam!C14</f>
        <v>Kateřina Bendová</v>
      </c>
      <c r="C25" s="218">
        <f>Seznam!D14</f>
        <v>2009</v>
      </c>
      <c r="D25" s="219" t="str">
        <f>Seznam!E14</f>
        <v>RG Proactive Milevsko</v>
      </c>
      <c r="E25" s="220" t="str">
        <f>Seznam!F14</f>
        <v>CZE</v>
      </c>
      <c r="F25" s="221"/>
      <c r="G25" s="222"/>
      <c r="H25" s="222"/>
      <c r="I25" s="223"/>
      <c r="J25" s="224"/>
      <c r="K25"/>
      <c r="L25"/>
      <c r="M25"/>
      <c r="N25"/>
      <c r="O25"/>
    </row>
    <row r="26" spans="1:15" ht="30" customHeight="1" x14ac:dyDescent="0.25">
      <c r="A26" s="216">
        <f>Seznam!B15</f>
        <v>21</v>
      </c>
      <c r="B26" s="217" t="str">
        <f>Seznam!C15</f>
        <v>Markéta Poláková</v>
      </c>
      <c r="C26" s="218">
        <f>Seznam!D15</f>
        <v>2009</v>
      </c>
      <c r="D26" s="219" t="str">
        <f>Seznam!E15</f>
        <v>SK Provo Brno</v>
      </c>
      <c r="E26" s="220" t="str">
        <f>Seznam!F15</f>
        <v>CZE</v>
      </c>
      <c r="F26" s="221"/>
      <c r="G26" s="222"/>
      <c r="H26" s="222"/>
      <c r="I26" s="223"/>
      <c r="J26" s="224"/>
      <c r="K26"/>
      <c r="L26"/>
      <c r="M26"/>
      <c r="N26"/>
      <c r="O26"/>
    </row>
    <row r="27" spans="1:15" ht="30" customHeight="1" x14ac:dyDescent="0.25">
      <c r="A27" s="216">
        <f>Seznam!B16</f>
        <v>22</v>
      </c>
      <c r="B27" s="217" t="str">
        <f>Seznam!C16</f>
        <v>Anna Miklavcic</v>
      </c>
      <c r="C27" s="218">
        <f>Seznam!D16</f>
        <v>2009</v>
      </c>
      <c r="D27" s="219" t="str">
        <f>Seznam!E16</f>
        <v>TGU Salzburg</v>
      </c>
      <c r="E27" s="220" t="str">
        <f>Seznam!F16</f>
        <v>AUT</v>
      </c>
      <c r="F27" s="221"/>
      <c r="G27" s="222"/>
      <c r="H27" s="222"/>
      <c r="I27" s="223"/>
      <c r="J27" s="224"/>
      <c r="K27"/>
      <c r="L27"/>
      <c r="M27"/>
      <c r="N27"/>
      <c r="O27"/>
    </row>
    <row r="28" spans="1:15" ht="30" customHeight="1" x14ac:dyDescent="0.25">
      <c r="A28" s="216">
        <f>Seznam!B17</f>
        <v>23</v>
      </c>
      <c r="B28" s="217" t="str">
        <f>Seznam!C17</f>
        <v>Anastasiya Melnykova</v>
      </c>
      <c r="C28" s="218">
        <f>Seznam!D17</f>
        <v>2009</v>
      </c>
      <c r="D28" s="219" t="str">
        <f>Seznam!E17</f>
        <v>TJ Sokol Žižkov I.</v>
      </c>
      <c r="E28" s="220" t="str">
        <f>Seznam!F17</f>
        <v>CZE</v>
      </c>
      <c r="F28" s="221"/>
      <c r="G28" s="222"/>
      <c r="H28" s="222"/>
      <c r="I28" s="223"/>
      <c r="J28" s="224"/>
      <c r="K28"/>
      <c r="L28"/>
      <c r="M28"/>
      <c r="N28"/>
      <c r="O28"/>
    </row>
    <row r="29" spans="1:15" ht="30" customHeight="1" thickBot="1" x14ac:dyDescent="0.3">
      <c r="A29" s="133"/>
      <c r="B29" s="134"/>
      <c r="C29" s="135"/>
      <c r="D29" s="136"/>
      <c r="E29" s="192"/>
      <c r="F29" s="137"/>
      <c r="G29" s="138"/>
      <c r="H29" s="138"/>
      <c r="I29" s="139"/>
      <c r="J29" s="140"/>
      <c r="K29"/>
      <c r="L29"/>
      <c r="M29"/>
      <c r="N29"/>
      <c r="O29"/>
    </row>
    <row r="30" spans="1:15" ht="30" customHeight="1" thickTop="1" x14ac:dyDescent="0.25">
      <c r="A30" s="141"/>
      <c r="B30" s="142"/>
      <c r="C30" s="143"/>
      <c r="D30" s="144"/>
      <c r="E30" s="144"/>
      <c r="F30" s="145"/>
      <c r="G30" s="141"/>
      <c r="H30" s="141"/>
      <c r="I30" s="141"/>
      <c r="J30" s="141"/>
      <c r="K30" s="141"/>
      <c r="L30"/>
      <c r="M30"/>
      <c r="N30"/>
      <c r="O30"/>
    </row>
  </sheetData>
  <mergeCells count="8">
    <mergeCell ref="D1:F1"/>
    <mergeCell ref="E4:E5"/>
    <mergeCell ref="F4:I4"/>
    <mergeCell ref="J4:J5"/>
    <mergeCell ref="A4:A5"/>
    <mergeCell ref="B4:B5"/>
    <mergeCell ref="C4:C5"/>
    <mergeCell ref="D4:D5"/>
  </mergeCells>
  <phoneticPr fontId="12" type="noConversion"/>
  <printOptions horizontalCentered="1"/>
  <pageMargins left="0.39370078740157483" right="0.39370078740157483" top="0.98425196850393704" bottom="0.19685039370078741" header="0.51181102362204722" footer="0"/>
  <pageSetup paperSize="9" scale="81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workbookViewId="0">
      <selection activeCell="S16" sqref="S16"/>
    </sheetView>
  </sheetViews>
  <sheetFormatPr defaultRowHeight="13.2" x14ac:dyDescent="0.25"/>
  <cols>
    <col min="1" max="1" width="10.6640625" customWidth="1"/>
    <col min="2" max="2" width="26.109375" bestFit="1" customWidth="1"/>
    <col min="3" max="3" width="7.109375" bestFit="1" customWidth="1"/>
    <col min="4" max="4" width="36.44140625" bestFit="1" customWidth="1"/>
    <col min="5" max="5" width="6.33203125" customWidth="1"/>
    <col min="6" max="8" width="10.6640625" style="48" hidden="1" customWidth="1"/>
    <col min="9" max="9" width="22.33203125" style="48" customWidth="1"/>
    <col min="10" max="15" width="10.6640625" style="48" customWidth="1"/>
    <col min="16" max="17" width="10.6640625" customWidth="1"/>
  </cols>
  <sheetData>
    <row r="1" spans="1:17" ht="22.8" x14ac:dyDescent="0.4">
      <c r="A1" s="1" t="s">
        <v>1739</v>
      </c>
      <c r="B1" s="4"/>
      <c r="C1" s="1"/>
      <c r="D1" s="315" t="str">
        <f>Název</f>
        <v>Milevský pohár</v>
      </c>
      <c r="E1" s="315"/>
      <c r="F1" s="315"/>
      <c r="G1" s="113"/>
      <c r="H1" s="113"/>
      <c r="J1" s="114" t="str">
        <f>Datum</f>
        <v>12.března 2016</v>
      </c>
      <c r="K1" s="113"/>
      <c r="L1" s="113"/>
      <c r="M1" s="113"/>
      <c r="N1" s="113"/>
      <c r="O1" s="1"/>
      <c r="P1" s="3"/>
    </row>
    <row r="2" spans="1:17" ht="22.8" x14ac:dyDescent="0.4">
      <c r="A2" s="1"/>
      <c r="B2" s="4"/>
      <c r="C2" s="1"/>
      <c r="D2" s="113"/>
      <c r="E2" s="113"/>
      <c r="F2" s="113"/>
      <c r="G2" s="113"/>
      <c r="H2" s="113"/>
      <c r="I2" s="113"/>
      <c r="J2" s="114" t="str">
        <f>Místo</f>
        <v>Milevsko</v>
      </c>
      <c r="K2" s="113"/>
      <c r="L2" s="113"/>
      <c r="M2" s="113"/>
      <c r="N2" s="113"/>
      <c r="O2" s="1"/>
      <c r="P2" s="3"/>
    </row>
    <row r="3" spans="1:17" ht="23.4" thickBot="1" x14ac:dyDescent="0.45">
      <c r="A3" s="115" t="str">
        <f>_kat2</f>
        <v>2. kategorie - naděje nejmladší B, ročník 2008 a ml.</v>
      </c>
      <c r="B3" s="1"/>
      <c r="C3" s="4"/>
      <c r="D3" s="8"/>
      <c r="E3" s="8"/>
      <c r="F3" s="4"/>
      <c r="G3" s="1"/>
      <c r="H3" s="1"/>
      <c r="I3" s="1"/>
      <c r="J3" s="1"/>
      <c r="K3" s="116"/>
      <c r="L3"/>
      <c r="M3"/>
      <c r="N3"/>
      <c r="O3"/>
      <c r="Q3" s="116"/>
    </row>
    <row r="4" spans="1:17" ht="16.2" thickTop="1" x14ac:dyDescent="0.25">
      <c r="A4" s="323" t="s">
        <v>471</v>
      </c>
      <c r="B4" s="318" t="s">
        <v>6</v>
      </c>
      <c r="C4" s="326" t="s">
        <v>3</v>
      </c>
      <c r="D4" s="320" t="s">
        <v>4</v>
      </c>
      <c r="E4" s="316" t="s">
        <v>5</v>
      </c>
      <c r="F4" s="318" t="str">
        <f>Kat2S1</f>
        <v>sestava bez náčiní</v>
      </c>
      <c r="G4" s="319">
        <v>0</v>
      </c>
      <c r="H4" s="319">
        <v>0</v>
      </c>
      <c r="I4" s="320">
        <v>0</v>
      </c>
      <c r="J4" s="321" t="s">
        <v>1740</v>
      </c>
      <c r="K4"/>
      <c r="L4"/>
      <c r="M4"/>
      <c r="N4"/>
      <c r="O4"/>
    </row>
    <row r="5" spans="1:17" ht="16.5" customHeight="1" thickBot="1" x14ac:dyDescent="0.3">
      <c r="A5" s="324">
        <v>0</v>
      </c>
      <c r="B5" s="325">
        <v>0</v>
      </c>
      <c r="C5" s="327">
        <v>0</v>
      </c>
      <c r="D5" s="328">
        <v>0</v>
      </c>
      <c r="E5" s="317">
        <v>0</v>
      </c>
      <c r="F5" s="117" t="s">
        <v>477</v>
      </c>
      <c r="G5" s="117" t="s">
        <v>470</v>
      </c>
      <c r="H5" s="117" t="s">
        <v>482</v>
      </c>
      <c r="I5" s="288" t="s">
        <v>483</v>
      </c>
      <c r="J5" s="322"/>
      <c r="K5"/>
      <c r="L5"/>
      <c r="M5"/>
      <c r="N5"/>
      <c r="O5"/>
    </row>
    <row r="6" spans="1:17" ht="30" customHeight="1" thickTop="1" x14ac:dyDescent="0.25">
      <c r="A6" s="118">
        <f>Seznam!B18</f>
        <v>1</v>
      </c>
      <c r="B6" s="119" t="str">
        <f>Seznam!C18</f>
        <v>Karolína Kořánová</v>
      </c>
      <c r="C6" s="120">
        <f>Seznam!D18</f>
        <v>2008</v>
      </c>
      <c r="D6" s="121" t="str">
        <f>Seznam!E18</f>
        <v>RGC Karlovy Vary</v>
      </c>
      <c r="E6" s="190" t="str">
        <f>Seznam!F18</f>
        <v>CZE</v>
      </c>
      <c r="F6" s="122"/>
      <c r="G6" s="123"/>
      <c r="H6" s="123"/>
      <c r="I6" s="124"/>
      <c r="J6" s="125"/>
      <c r="K6"/>
      <c r="L6"/>
      <c r="M6"/>
      <c r="N6"/>
      <c r="O6"/>
    </row>
    <row r="7" spans="1:17" ht="30" customHeight="1" x14ac:dyDescent="0.25">
      <c r="A7" s="126">
        <f>Seznam!B19</f>
        <v>2</v>
      </c>
      <c r="B7" s="127" t="str">
        <f>Seznam!C19</f>
        <v>Nadja Tomaczek</v>
      </c>
      <c r="C7" s="128">
        <f>Seznam!D19</f>
        <v>2008</v>
      </c>
      <c r="D7" s="129" t="str">
        <f>Seznam!E19</f>
        <v>PTG Sokol Krakow</v>
      </c>
      <c r="E7" s="191" t="str">
        <f>Seznam!F19</f>
        <v>POL</v>
      </c>
      <c r="F7" s="122"/>
      <c r="G7" s="130"/>
      <c r="H7" s="130"/>
      <c r="I7" s="131"/>
      <c r="J7" s="132"/>
      <c r="K7"/>
      <c r="L7"/>
      <c r="M7"/>
      <c r="N7"/>
      <c r="O7"/>
    </row>
    <row r="8" spans="1:17" ht="30" customHeight="1" x14ac:dyDescent="0.25">
      <c r="A8" s="216">
        <f>Seznam!B20</f>
        <v>3</v>
      </c>
      <c r="B8" s="217" t="str">
        <f>Seznam!C20</f>
        <v>Julie Lukešová</v>
      </c>
      <c r="C8" s="218">
        <f>Seznam!D20</f>
        <v>2008</v>
      </c>
      <c r="D8" s="219" t="str">
        <f>Seznam!E20</f>
        <v>Středisko volného času Bruntál</v>
      </c>
      <c r="E8" s="220" t="str">
        <f>Seznam!F20</f>
        <v>CZE</v>
      </c>
      <c r="F8" s="221"/>
      <c r="G8" s="222"/>
      <c r="H8" s="222"/>
      <c r="I8" s="223"/>
      <c r="J8" s="224"/>
      <c r="K8"/>
      <c r="L8"/>
      <c r="M8"/>
      <c r="N8"/>
      <c r="O8"/>
    </row>
    <row r="9" spans="1:17" ht="30" customHeight="1" x14ac:dyDescent="0.25">
      <c r="A9" s="216">
        <f>Seznam!B21</f>
        <v>4</v>
      </c>
      <c r="B9" s="217" t="str">
        <f>Seznam!C21</f>
        <v>Francesca Kurpiers</v>
      </c>
      <c r="C9" s="218">
        <f>Seznam!D21</f>
        <v>2008</v>
      </c>
      <c r="D9" s="219" t="str">
        <f>Seznam!E21</f>
        <v>TJ Sokol Žižkov I.</v>
      </c>
      <c r="E9" s="220" t="str">
        <f>Seznam!F21</f>
        <v>CZE</v>
      </c>
      <c r="F9" s="221"/>
      <c r="G9" s="222"/>
      <c r="H9" s="222"/>
      <c r="I9" s="223"/>
      <c r="J9" s="224"/>
      <c r="K9"/>
      <c r="L9"/>
      <c r="M9"/>
      <c r="N9"/>
      <c r="O9"/>
    </row>
    <row r="10" spans="1:17" ht="30" customHeight="1" x14ac:dyDescent="0.25">
      <c r="A10" s="216">
        <f>Seznam!B22</f>
        <v>5</v>
      </c>
      <c r="B10" s="217" t="str">
        <f>Seznam!C22</f>
        <v>Julie Vršanová</v>
      </c>
      <c r="C10" s="218">
        <f>Seznam!D22</f>
        <v>2008</v>
      </c>
      <c r="D10" s="219" t="str">
        <f>Seznam!E22</f>
        <v>La Pirouette Jeseník</v>
      </c>
      <c r="E10" s="220" t="str">
        <f>Seznam!F22</f>
        <v>CZE</v>
      </c>
      <c r="F10" s="221"/>
      <c r="G10" s="222"/>
      <c r="H10" s="222"/>
      <c r="I10" s="223"/>
      <c r="J10" s="224"/>
      <c r="K10"/>
      <c r="L10"/>
      <c r="M10"/>
      <c r="N10"/>
      <c r="O10"/>
    </row>
    <row r="11" spans="1:17" ht="30" customHeight="1" x14ac:dyDescent="0.25">
      <c r="A11" s="216">
        <f>Seznam!B23</f>
        <v>6</v>
      </c>
      <c r="B11" s="217" t="str">
        <f>Seznam!C23</f>
        <v xml:space="preserve">Kristina Procházková </v>
      </c>
      <c r="C11" s="218">
        <f>Seznam!D23</f>
        <v>2008</v>
      </c>
      <c r="D11" s="219" t="str">
        <f>Seznam!E23</f>
        <v>RG Proactive Milevsko</v>
      </c>
      <c r="E11" s="220" t="str">
        <f>Seznam!F23</f>
        <v>CZE</v>
      </c>
      <c r="F11" s="221"/>
      <c r="G11" s="222"/>
      <c r="H11" s="222"/>
      <c r="I11" s="223"/>
      <c r="J11" s="224"/>
      <c r="K11"/>
      <c r="L11"/>
      <c r="M11"/>
      <c r="N11"/>
      <c r="O11"/>
    </row>
    <row r="12" spans="1:17" ht="30" customHeight="1" x14ac:dyDescent="0.25">
      <c r="A12" s="216">
        <f>Seznam!B24</f>
        <v>7</v>
      </c>
      <c r="B12" s="217" t="str">
        <f>Seznam!C24</f>
        <v>Valerie Fotevová</v>
      </c>
      <c r="C12" s="218">
        <f>Seznam!D24</f>
        <v>2008</v>
      </c>
      <c r="D12" s="219" t="str">
        <f>Seznam!E24</f>
        <v>Sokol Praha VII</v>
      </c>
      <c r="E12" s="220" t="str">
        <f>Seznam!F24</f>
        <v>CZE</v>
      </c>
      <c r="F12" s="221"/>
      <c r="G12" s="222"/>
      <c r="H12" s="222"/>
      <c r="I12" s="223"/>
      <c r="J12" s="224"/>
      <c r="K12"/>
      <c r="L12"/>
      <c r="M12"/>
      <c r="N12"/>
      <c r="O12"/>
    </row>
    <row r="13" spans="1:17" ht="30" customHeight="1" x14ac:dyDescent="0.25">
      <c r="A13" s="216">
        <f>Seznam!B25</f>
        <v>8</v>
      </c>
      <c r="B13" s="217" t="str">
        <f>Seznam!C25</f>
        <v>Julia Dajda</v>
      </c>
      <c r="C13" s="218">
        <f>Seznam!D25</f>
        <v>2008</v>
      </c>
      <c r="D13" s="219" t="str">
        <f>Seznam!E25</f>
        <v>Bielsko - Biala</v>
      </c>
      <c r="E13" s="220" t="str">
        <f>Seznam!F25</f>
        <v>POL</v>
      </c>
      <c r="F13" s="221"/>
      <c r="G13" s="222"/>
      <c r="H13" s="222"/>
      <c r="I13" s="223"/>
      <c r="J13" s="224"/>
      <c r="K13"/>
      <c r="L13"/>
      <c r="M13"/>
      <c r="N13"/>
      <c r="O13"/>
    </row>
    <row r="14" spans="1:17" ht="30" customHeight="1" x14ac:dyDescent="0.25">
      <c r="A14" s="216" t="e">
        <f>Seznam!#REF!</f>
        <v>#REF!</v>
      </c>
      <c r="B14" s="217" t="e">
        <f>Seznam!#REF!</f>
        <v>#REF!</v>
      </c>
      <c r="C14" s="218" t="e">
        <f>Seznam!#REF!</f>
        <v>#REF!</v>
      </c>
      <c r="D14" s="219" t="e">
        <f>Seznam!#REF!</f>
        <v>#REF!</v>
      </c>
      <c r="E14" s="220" t="e">
        <f>Seznam!#REF!</f>
        <v>#REF!</v>
      </c>
      <c r="F14" s="221"/>
      <c r="G14" s="222"/>
      <c r="H14" s="222"/>
      <c r="I14" s="223"/>
      <c r="J14" s="224"/>
      <c r="K14"/>
      <c r="L14"/>
      <c r="M14"/>
      <c r="N14"/>
      <c r="O14"/>
    </row>
    <row r="15" spans="1:17" ht="30" customHeight="1" x14ac:dyDescent="0.25">
      <c r="A15" s="216">
        <f>Seznam!B26</f>
        <v>10</v>
      </c>
      <c r="B15" s="217" t="str">
        <f>Seznam!C26</f>
        <v>Alexandra Gomolová</v>
      </c>
      <c r="C15" s="218">
        <f>Seznam!D26</f>
        <v>2008</v>
      </c>
      <c r="D15" s="219" t="str">
        <f>Seznam!E26</f>
        <v>Středisko volného času Bruntál</v>
      </c>
      <c r="E15" s="220" t="str">
        <f>Seznam!F26</f>
        <v>CZE</v>
      </c>
      <c r="F15" s="221"/>
      <c r="G15" s="222"/>
      <c r="H15" s="222"/>
      <c r="I15" s="223"/>
      <c r="J15" s="224"/>
      <c r="K15"/>
      <c r="L15"/>
      <c r="M15"/>
      <c r="N15"/>
      <c r="O15"/>
    </row>
    <row r="16" spans="1:17" ht="30" customHeight="1" x14ac:dyDescent="0.25">
      <c r="A16" s="216">
        <f>Seznam!B27</f>
        <v>11</v>
      </c>
      <c r="B16" s="217" t="str">
        <f>Seznam!C27</f>
        <v>Viktorie Vaiglová</v>
      </c>
      <c r="C16" s="218">
        <f>Seznam!D27</f>
        <v>2008</v>
      </c>
      <c r="D16" s="219" t="str">
        <f>Seznam!E27</f>
        <v>La Pirouette Jeseník</v>
      </c>
      <c r="E16" s="220" t="str">
        <f>Seznam!F27</f>
        <v>CZE</v>
      </c>
      <c r="F16" s="221"/>
      <c r="G16" s="222"/>
      <c r="H16" s="222"/>
      <c r="I16" s="223"/>
      <c r="J16" s="224"/>
      <c r="K16"/>
      <c r="L16"/>
      <c r="M16"/>
      <c r="N16"/>
      <c r="O16"/>
    </row>
    <row r="17" spans="1:15" ht="30" customHeight="1" x14ac:dyDescent="0.25">
      <c r="A17" s="216">
        <f>Seznam!B28</f>
        <v>12</v>
      </c>
      <c r="B17" s="217" t="str">
        <f>Seznam!C28</f>
        <v>Karin Králová</v>
      </c>
      <c r="C17" s="218">
        <f>Seznam!D28</f>
        <v>2008</v>
      </c>
      <c r="D17" s="219" t="str">
        <f>Seznam!E28</f>
        <v>RG Proactive Milevsko</v>
      </c>
      <c r="E17" s="220" t="str">
        <f>Seznam!F28</f>
        <v>CZE</v>
      </c>
      <c r="F17" s="221"/>
      <c r="G17" s="222"/>
      <c r="H17" s="222"/>
      <c r="I17" s="223"/>
      <c r="J17" s="224"/>
      <c r="K17"/>
      <c r="L17"/>
      <c r="M17"/>
      <c r="N17"/>
      <c r="O17"/>
    </row>
    <row r="18" spans="1:15" ht="30" customHeight="1" x14ac:dyDescent="0.25">
      <c r="A18" s="216">
        <f>Seznam!B29</f>
        <v>13</v>
      </c>
      <c r="B18" s="217" t="str">
        <f>Seznam!C29</f>
        <v>Holly Williamson</v>
      </c>
      <c r="C18" s="218">
        <f>Seznam!D29</f>
        <v>2008</v>
      </c>
      <c r="D18" s="219" t="str">
        <f>Seznam!E29</f>
        <v>TopGym Karlovy Vary</v>
      </c>
      <c r="E18" s="220" t="str">
        <f>Seznam!F29</f>
        <v>CZE</v>
      </c>
      <c r="F18" s="221"/>
      <c r="G18" s="222"/>
      <c r="H18" s="222"/>
      <c r="I18" s="223"/>
      <c r="J18" s="224"/>
      <c r="K18"/>
      <c r="L18"/>
      <c r="M18"/>
      <c r="N18"/>
      <c r="O18"/>
    </row>
    <row r="19" spans="1:15" ht="30" customHeight="1" x14ac:dyDescent="0.25">
      <c r="A19" s="216" t="e">
        <f>Seznam!#REF!</f>
        <v>#REF!</v>
      </c>
      <c r="B19" s="217" t="e">
        <f>Seznam!#REF!</f>
        <v>#REF!</v>
      </c>
      <c r="C19" s="218" t="e">
        <f>Seznam!#REF!</f>
        <v>#REF!</v>
      </c>
      <c r="D19" s="219" t="e">
        <f>Seznam!#REF!</f>
        <v>#REF!</v>
      </c>
      <c r="E19" s="220" t="e">
        <f>Seznam!#REF!</f>
        <v>#REF!</v>
      </c>
      <c r="F19" s="221"/>
      <c r="G19" s="222"/>
      <c r="H19" s="222"/>
      <c r="I19" s="223"/>
      <c r="J19" s="224"/>
      <c r="K19"/>
      <c r="L19"/>
      <c r="M19"/>
      <c r="N19"/>
      <c r="O19"/>
    </row>
    <row r="20" spans="1:15" ht="30" customHeight="1" x14ac:dyDescent="0.25">
      <c r="A20" s="216">
        <f>Seznam!B30</f>
        <v>15</v>
      </c>
      <c r="B20" s="217" t="str">
        <f>Seznam!C30</f>
        <v>Laura Wolfová</v>
      </c>
      <c r="C20" s="218">
        <f>Seznam!D30</f>
        <v>2008</v>
      </c>
      <c r="D20" s="219" t="str">
        <f>Seznam!E30</f>
        <v>TJ Sokol Žižkov I.</v>
      </c>
      <c r="E20" s="220" t="str">
        <f>Seznam!F30</f>
        <v>CZE</v>
      </c>
      <c r="F20" s="221"/>
      <c r="G20" s="222"/>
      <c r="H20" s="222"/>
      <c r="I20" s="223"/>
      <c r="J20" s="224"/>
      <c r="K20"/>
      <c r="L20"/>
      <c r="M20"/>
      <c r="N20"/>
      <c r="O20"/>
    </row>
    <row r="21" spans="1:15" ht="30" customHeight="1" x14ac:dyDescent="0.25">
      <c r="A21" s="216">
        <f>Seznam!B31</f>
        <v>16</v>
      </c>
      <c r="B21" s="217" t="str">
        <f>Seznam!C31</f>
        <v>Emilia Wolnik</v>
      </c>
      <c r="C21" s="218">
        <f>Seznam!D31</f>
        <v>2008</v>
      </c>
      <c r="D21" s="219" t="str">
        <f>Seznam!E31</f>
        <v>UKS Katowice</v>
      </c>
      <c r="E21" s="220" t="str">
        <f>Seznam!F31</f>
        <v>POL</v>
      </c>
      <c r="F21" s="221"/>
      <c r="G21" s="222"/>
      <c r="H21" s="222"/>
      <c r="I21" s="223"/>
      <c r="J21" s="224"/>
      <c r="K21"/>
      <c r="L21"/>
      <c r="M21"/>
      <c r="N21"/>
      <c r="O21"/>
    </row>
    <row r="22" spans="1:15" ht="30" customHeight="1" x14ac:dyDescent="0.25">
      <c r="A22" s="216">
        <f>Seznam!B32</f>
        <v>17</v>
      </c>
      <c r="B22" s="217" t="str">
        <f>Seznam!C32</f>
        <v>Nikola Blažková</v>
      </c>
      <c r="C22" s="218">
        <f>Seznam!D32</f>
        <v>2008</v>
      </c>
      <c r="D22" s="219" t="str">
        <f>Seznam!E32</f>
        <v>RG Proactive Milevsko</v>
      </c>
      <c r="E22" s="220" t="str">
        <f>Seznam!F32</f>
        <v>CZE</v>
      </c>
      <c r="F22" s="221"/>
      <c r="G22" s="222"/>
      <c r="H22" s="222"/>
      <c r="I22" s="223"/>
      <c r="J22" s="224"/>
      <c r="K22"/>
      <c r="L22"/>
      <c r="M22"/>
      <c r="N22"/>
      <c r="O22"/>
    </row>
    <row r="23" spans="1:15" ht="30" customHeight="1" x14ac:dyDescent="0.25">
      <c r="A23" s="216">
        <f>Seznam!B33</f>
        <v>18</v>
      </c>
      <c r="B23" s="217" t="str">
        <f>Seznam!C33</f>
        <v>Aneta Štěpánková</v>
      </c>
      <c r="C23" s="218">
        <f>Seznam!D33</f>
        <v>2008</v>
      </c>
      <c r="D23" s="219" t="str">
        <f>Seznam!E33</f>
        <v>TJ ZŠ Hostivař Praha</v>
      </c>
      <c r="E23" s="220" t="str">
        <f>Seznam!F33</f>
        <v>CZE</v>
      </c>
      <c r="F23" s="221"/>
      <c r="G23" s="222"/>
      <c r="H23" s="222"/>
      <c r="I23" s="223"/>
      <c r="J23" s="224"/>
      <c r="K23"/>
      <c r="L23"/>
      <c r="M23"/>
      <c r="N23"/>
      <c r="O23"/>
    </row>
    <row r="24" spans="1:15" ht="30" customHeight="1" x14ac:dyDescent="0.25">
      <c r="A24" s="216">
        <f>Seznam!B34</f>
        <v>19</v>
      </c>
      <c r="B24" s="217" t="str">
        <f>Seznam!C34</f>
        <v>Maja Weglowska</v>
      </c>
      <c r="C24" s="218">
        <f>Seznam!D34</f>
        <v>2008</v>
      </c>
      <c r="D24" s="219" t="str">
        <f>Seznam!E34</f>
        <v>SG Legion Warszawa</v>
      </c>
      <c r="E24" s="220" t="str">
        <f>Seznam!F34</f>
        <v>POL</v>
      </c>
      <c r="F24" s="221"/>
      <c r="G24" s="222"/>
      <c r="H24" s="222"/>
      <c r="I24" s="223"/>
      <c r="J24" s="224"/>
      <c r="K24"/>
      <c r="L24"/>
      <c r="M24"/>
      <c r="N24"/>
      <c r="O24"/>
    </row>
    <row r="25" spans="1:15" ht="30" customHeight="1" x14ac:dyDescent="0.25">
      <c r="A25" s="216">
        <f>Seznam!B35</f>
        <v>20</v>
      </c>
      <c r="B25" s="217" t="str">
        <f>Seznam!C35</f>
        <v>Dominika Spillerová</v>
      </c>
      <c r="C25" s="218">
        <f>Seznam!D35</f>
        <v>2008</v>
      </c>
      <c r="D25" s="219" t="str">
        <f>Seznam!E35</f>
        <v>La Pirouette Jeseník</v>
      </c>
      <c r="E25" s="220" t="str">
        <f>Seznam!F35</f>
        <v>CZE</v>
      </c>
      <c r="F25" s="221"/>
      <c r="G25" s="222"/>
      <c r="H25" s="222"/>
      <c r="I25" s="223"/>
      <c r="J25" s="224"/>
      <c r="K25"/>
      <c r="L25"/>
      <c r="M25"/>
      <c r="N25"/>
      <c r="O25"/>
    </row>
    <row r="26" spans="1:15" ht="30" customHeight="1" x14ac:dyDescent="0.25">
      <c r="A26" s="216">
        <f>Seznam!B36</f>
        <v>21</v>
      </c>
      <c r="B26" s="217" t="str">
        <f>Seznam!C36</f>
        <v xml:space="preserve">Barbora Vilčková </v>
      </c>
      <c r="C26" s="218">
        <f>Seznam!D36</f>
        <v>2008</v>
      </c>
      <c r="D26" s="219" t="str">
        <f>Seznam!E36</f>
        <v>RGC Karlovy Vary</v>
      </c>
      <c r="E26" s="220" t="str">
        <f>Seznam!F36</f>
        <v>CZE</v>
      </c>
      <c r="F26" s="221"/>
      <c r="G26" s="222"/>
      <c r="H26" s="222"/>
      <c r="I26" s="223"/>
      <c r="J26" s="224"/>
      <c r="K26"/>
      <c r="L26"/>
      <c r="M26"/>
      <c r="N26"/>
      <c r="O26"/>
    </row>
    <row r="27" spans="1:15" ht="30" customHeight="1" x14ac:dyDescent="0.25">
      <c r="A27" s="216">
        <f>Seznam!B37</f>
        <v>22</v>
      </c>
      <c r="B27" s="217" t="str">
        <f>Seznam!C37</f>
        <v>Aneta Šimáková</v>
      </c>
      <c r="C27" s="218">
        <f>Seznam!D37</f>
        <v>2008</v>
      </c>
      <c r="D27" s="219" t="str">
        <f>Seznam!E37</f>
        <v>RG Proactive Milevsko</v>
      </c>
      <c r="E27" s="220" t="str">
        <f>Seznam!F37</f>
        <v>CZE</v>
      </c>
      <c r="F27" s="221"/>
      <c r="G27" s="222"/>
      <c r="H27" s="222"/>
      <c r="I27" s="223"/>
      <c r="J27" s="224"/>
      <c r="K27"/>
      <c r="L27"/>
      <c r="M27"/>
      <c r="N27"/>
      <c r="O27"/>
    </row>
    <row r="28" spans="1:15" ht="30" customHeight="1" x14ac:dyDescent="0.25">
      <c r="A28" s="216">
        <f>Seznam!B38</f>
        <v>23</v>
      </c>
      <c r="B28" s="217" t="str">
        <f>Seznam!C38</f>
        <v>Anastasiya Selyska</v>
      </c>
      <c r="C28" s="218">
        <f>Seznam!D38</f>
        <v>2008</v>
      </c>
      <c r="D28" s="219" t="str">
        <f>Seznam!E38</f>
        <v>TJ Sokol Žižkov I.</v>
      </c>
      <c r="E28" s="220" t="str">
        <f>Seznam!F38</f>
        <v>CZE</v>
      </c>
      <c r="F28" s="221"/>
      <c r="G28" s="222"/>
      <c r="H28" s="222"/>
      <c r="I28" s="223"/>
      <c r="J28" s="224"/>
      <c r="K28"/>
      <c r="L28"/>
      <c r="M28"/>
      <c r="N28"/>
      <c r="O28"/>
    </row>
    <row r="29" spans="1:15" ht="30" customHeight="1" thickBot="1" x14ac:dyDescent="0.3">
      <c r="A29" s="133"/>
      <c r="B29" s="134"/>
      <c r="C29" s="135"/>
      <c r="D29" s="136"/>
      <c r="E29" s="192"/>
      <c r="F29" s="137"/>
      <c r="G29" s="138"/>
      <c r="H29" s="138"/>
      <c r="I29" s="139"/>
      <c r="J29" s="140"/>
      <c r="K29"/>
      <c r="L29"/>
      <c r="M29"/>
      <c r="N29"/>
      <c r="O29"/>
    </row>
    <row r="30" spans="1:15" ht="30" customHeight="1" thickTop="1" x14ac:dyDescent="0.25">
      <c r="A30" s="141"/>
      <c r="B30" s="142"/>
      <c r="C30" s="143"/>
      <c r="D30" s="144"/>
      <c r="E30" s="144"/>
      <c r="F30" s="145"/>
      <c r="G30" s="141"/>
      <c r="H30" s="141"/>
      <c r="I30" s="141"/>
      <c r="J30" s="141"/>
      <c r="K30" s="141"/>
      <c r="L30"/>
      <c r="M30"/>
      <c r="N30"/>
      <c r="O30"/>
    </row>
  </sheetData>
  <mergeCells count="8">
    <mergeCell ref="D1:F1"/>
    <mergeCell ref="E4:E5"/>
    <mergeCell ref="F4:I4"/>
    <mergeCell ref="J4:J5"/>
    <mergeCell ref="A4:A5"/>
    <mergeCell ref="B4:B5"/>
    <mergeCell ref="C4:C5"/>
    <mergeCell ref="D4:D5"/>
  </mergeCells>
  <phoneticPr fontId="12" type="noConversion"/>
  <printOptions horizontalCentered="1"/>
  <pageMargins left="0.39370078740157483" right="0.39370078740157483" top="0.98425196850393704" bottom="0.19685039370078741" header="0.51181102362204722" footer="0"/>
  <pageSetup paperSize="9" scale="81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0"/>
  <sheetViews>
    <sheetView workbookViewId="0">
      <selection activeCell="S16" sqref="S16"/>
    </sheetView>
  </sheetViews>
  <sheetFormatPr defaultRowHeight="13.2" x14ac:dyDescent="0.25"/>
  <cols>
    <col min="1" max="1" width="10.6640625" customWidth="1"/>
    <col min="2" max="2" width="26.44140625" bestFit="1" customWidth="1"/>
    <col min="3" max="3" width="9" customWidth="1"/>
    <col min="4" max="4" width="33.44140625" bestFit="1" customWidth="1"/>
    <col min="5" max="5" width="8.88671875" style="5" customWidth="1"/>
    <col min="6" max="9" width="10.6640625" style="48" hidden="1" customWidth="1"/>
    <col min="10" max="10" width="23.109375" style="48" customWidth="1"/>
    <col min="11" max="14" width="10.6640625" style="48" hidden="1" customWidth="1"/>
    <col min="15" max="15" width="33.44140625" customWidth="1"/>
    <col min="16" max="17" width="10.6640625" customWidth="1"/>
  </cols>
  <sheetData>
    <row r="1" spans="1:22" ht="22.8" x14ac:dyDescent="0.4">
      <c r="A1" s="1" t="s">
        <v>1739</v>
      </c>
      <c r="C1" s="4"/>
      <c r="D1" s="315" t="str">
        <f>Název</f>
        <v>Milevský pohár</v>
      </c>
      <c r="E1" s="315"/>
      <c r="F1" s="315"/>
      <c r="G1" s="315"/>
      <c r="H1" s="315"/>
      <c r="I1" s="315"/>
      <c r="J1" s="315"/>
      <c r="K1" s="315"/>
      <c r="L1" s="315"/>
      <c r="N1" s="113"/>
      <c r="Q1" s="114" t="str">
        <f>Datum</f>
        <v>12.března 2016</v>
      </c>
      <c r="R1" s="113"/>
      <c r="S1" s="113"/>
      <c r="T1" s="113"/>
      <c r="U1" s="113"/>
      <c r="V1" s="1"/>
    </row>
    <row r="2" spans="1:22" ht="22.8" x14ac:dyDescent="0.4">
      <c r="A2" s="1"/>
      <c r="C2" s="4"/>
      <c r="D2" s="1"/>
      <c r="E2" s="4"/>
      <c r="F2" s="113"/>
      <c r="G2" s="113"/>
      <c r="H2" s="113"/>
      <c r="I2" s="113"/>
      <c r="J2" s="113"/>
      <c r="K2" s="113"/>
      <c r="L2" s="113"/>
      <c r="M2" s="113"/>
      <c r="N2" s="113"/>
      <c r="Q2" s="114" t="str">
        <f>Místo</f>
        <v>Milevsko</v>
      </c>
      <c r="R2" s="113"/>
      <c r="S2" s="113"/>
      <c r="T2" s="113"/>
      <c r="U2" s="113"/>
      <c r="V2" s="1"/>
    </row>
    <row r="3" spans="1:22" ht="23.4" thickBot="1" x14ac:dyDescent="0.45">
      <c r="A3" s="159" t="str">
        <f>_kat3</f>
        <v>3A kategorie - naděje mladší, ročník 2007</v>
      </c>
      <c r="B3" s="159"/>
      <c r="C3" s="159"/>
      <c r="D3" s="159"/>
      <c r="E3" s="234"/>
      <c r="F3" s="159"/>
      <c r="G3" s="113"/>
      <c r="H3" s="113"/>
      <c r="I3" s="113"/>
      <c r="J3" s="113"/>
      <c r="K3" s="113"/>
      <c r="L3" s="113"/>
      <c r="M3" s="113"/>
      <c r="N3" s="113"/>
      <c r="O3" s="1"/>
      <c r="P3" s="116"/>
    </row>
    <row r="4" spans="1:22" ht="16.5" customHeight="1" thickTop="1" x14ac:dyDescent="0.25">
      <c r="A4" s="331" t="s">
        <v>471</v>
      </c>
      <c r="B4" s="319" t="s">
        <v>6</v>
      </c>
      <c r="C4" s="319" t="s">
        <v>3</v>
      </c>
      <c r="D4" s="320" t="s">
        <v>4</v>
      </c>
      <c r="E4" s="340" t="s">
        <v>5</v>
      </c>
      <c r="F4" s="337" t="str">
        <f>Kat3S1</f>
        <v>sestava bez náčiní</v>
      </c>
      <c r="G4" s="338"/>
      <c r="H4" s="338"/>
      <c r="I4" s="338"/>
      <c r="J4" s="339"/>
      <c r="K4" s="337" t="str">
        <f>Kat3S2</f>
        <v>sestava s libovolným náčiním</v>
      </c>
      <c r="L4" s="338"/>
      <c r="M4" s="338"/>
      <c r="N4" s="338"/>
      <c r="O4" s="339"/>
      <c r="P4" s="335" t="s">
        <v>484</v>
      </c>
      <c r="Q4" s="329" t="s">
        <v>1740</v>
      </c>
    </row>
    <row r="5" spans="1:22" ht="16.2" thickBot="1" x14ac:dyDescent="0.3">
      <c r="A5" s="332">
        <v>0</v>
      </c>
      <c r="B5" s="333">
        <v>0</v>
      </c>
      <c r="C5" s="333">
        <v>0</v>
      </c>
      <c r="D5" s="334">
        <v>0</v>
      </c>
      <c r="E5" s="341"/>
      <c r="F5" s="146" t="s">
        <v>504</v>
      </c>
      <c r="G5" s="160" t="s">
        <v>477</v>
      </c>
      <c r="H5" s="160" t="s">
        <v>470</v>
      </c>
      <c r="I5" s="160" t="s">
        <v>482</v>
      </c>
      <c r="J5" s="161" t="s">
        <v>483</v>
      </c>
      <c r="K5" s="146" t="s">
        <v>504</v>
      </c>
      <c r="L5" s="160" t="s">
        <v>477</v>
      </c>
      <c r="M5" s="160" t="s">
        <v>470</v>
      </c>
      <c r="N5" s="160" t="s">
        <v>482</v>
      </c>
      <c r="O5" s="161" t="s">
        <v>483</v>
      </c>
      <c r="P5" s="336">
        <v>0</v>
      </c>
      <c r="Q5" s="330">
        <v>0</v>
      </c>
    </row>
    <row r="6" spans="1:22" ht="32.1" customHeight="1" thickTop="1" x14ac:dyDescent="0.25">
      <c r="A6" s="162">
        <f>Seznam!B39</f>
        <v>1</v>
      </c>
      <c r="B6" s="163" t="str">
        <f>Seznam!C39</f>
        <v>Sofie Sůvová</v>
      </c>
      <c r="C6" s="120">
        <f>Seznam!D39</f>
        <v>2007</v>
      </c>
      <c r="D6" s="164" t="str">
        <f>Seznam!E39</f>
        <v>Žižkov I. Elite</v>
      </c>
      <c r="E6" s="235" t="str">
        <f>Seznam!F39</f>
        <v>CZE</v>
      </c>
      <c r="F6" s="167"/>
      <c r="G6" s="165"/>
      <c r="H6" s="165"/>
      <c r="I6" s="165"/>
      <c r="J6" s="166"/>
      <c r="K6" s="167"/>
      <c r="L6" s="165"/>
      <c r="M6" s="165"/>
      <c r="N6" s="165"/>
      <c r="O6" s="166"/>
      <c r="P6" s="168"/>
      <c r="Q6" s="169"/>
    </row>
    <row r="7" spans="1:22" ht="32.1" customHeight="1" x14ac:dyDescent="0.25">
      <c r="A7" s="147">
        <f>Seznam!B40</f>
        <v>2</v>
      </c>
      <c r="B7" s="148" t="str">
        <f>Seznam!C40</f>
        <v>Adéla Gregorová</v>
      </c>
      <c r="C7" s="128">
        <f>Seznam!D40</f>
        <v>2007</v>
      </c>
      <c r="D7" s="149" t="str">
        <f>Seznam!E40</f>
        <v>GSK Tábor</v>
      </c>
      <c r="E7" s="236" t="str">
        <f>Seznam!F40</f>
        <v>CZE</v>
      </c>
      <c r="F7" s="170"/>
      <c r="G7" s="150"/>
      <c r="H7" s="150"/>
      <c r="I7" s="150"/>
      <c r="J7" s="151"/>
      <c r="K7" s="170"/>
      <c r="L7" s="150"/>
      <c r="M7" s="150"/>
      <c r="N7" s="150"/>
      <c r="O7" s="151"/>
      <c r="P7" s="171"/>
      <c r="Q7" s="152"/>
    </row>
    <row r="8" spans="1:22" ht="32.1" customHeight="1" x14ac:dyDescent="0.25">
      <c r="A8" s="147">
        <f>Seznam!B41</f>
        <v>3</v>
      </c>
      <c r="B8" s="148" t="str">
        <f>Seznam!C41</f>
        <v xml:space="preserve">Ajša Lochschmidtová </v>
      </c>
      <c r="C8" s="128">
        <f>Seznam!D41</f>
        <v>2007</v>
      </c>
      <c r="D8" s="149" t="str">
        <f>Seznam!E41</f>
        <v>RGC Karlovy Vary</v>
      </c>
      <c r="E8" s="236" t="str">
        <f>Seznam!F41</f>
        <v>CZE</v>
      </c>
      <c r="F8" s="170"/>
      <c r="G8" s="150"/>
      <c r="H8" s="150"/>
      <c r="I8" s="150"/>
      <c r="J8" s="151"/>
      <c r="K8" s="170"/>
      <c r="L8" s="150"/>
      <c r="M8" s="150"/>
      <c r="N8" s="150"/>
      <c r="O8" s="151"/>
      <c r="P8" s="171"/>
      <c r="Q8" s="152"/>
    </row>
    <row r="9" spans="1:22" ht="32.1" customHeight="1" x14ac:dyDescent="0.25">
      <c r="A9" s="147">
        <f>Seznam!B42</f>
        <v>4</v>
      </c>
      <c r="B9" s="148" t="str">
        <f>Seznam!C42</f>
        <v>Veronika Korczyňska</v>
      </c>
      <c r="C9" s="128">
        <f>Seznam!D42</f>
        <v>2007</v>
      </c>
      <c r="D9" s="149" t="str">
        <f>Seznam!E42</f>
        <v>Blekitna Szczecin</v>
      </c>
      <c r="E9" s="236" t="str">
        <f>Seznam!F42</f>
        <v>POL</v>
      </c>
      <c r="F9" s="170"/>
      <c r="G9" s="150"/>
      <c r="H9" s="150"/>
      <c r="I9" s="150"/>
      <c r="J9" s="151"/>
      <c r="K9" s="170"/>
      <c r="L9" s="150"/>
      <c r="M9" s="150"/>
      <c r="N9" s="150"/>
      <c r="O9" s="151"/>
      <c r="P9" s="171"/>
      <c r="Q9" s="152"/>
    </row>
    <row r="10" spans="1:22" ht="32.1" customHeight="1" x14ac:dyDescent="0.25">
      <c r="A10" s="147">
        <f>Seznam!B43</f>
        <v>5</v>
      </c>
      <c r="B10" s="148" t="str">
        <f>Seznam!C43</f>
        <v>Alexandra Judickaja</v>
      </c>
      <c r="C10" s="128">
        <f>Seznam!D43</f>
        <v>2007</v>
      </c>
      <c r="D10" s="149" t="str">
        <f>Seznam!E43</f>
        <v>TJ Sokol Žižkov I.</v>
      </c>
      <c r="E10" s="236" t="str">
        <f>Seznam!F43</f>
        <v>CZE</v>
      </c>
      <c r="F10" s="170"/>
      <c r="G10" s="150"/>
      <c r="H10" s="150"/>
      <c r="I10" s="150"/>
      <c r="J10" s="151"/>
      <c r="K10" s="170"/>
      <c r="L10" s="150"/>
      <c r="M10" s="150"/>
      <c r="N10" s="150"/>
      <c r="O10" s="151"/>
      <c r="P10" s="171"/>
      <c r="Q10" s="152"/>
    </row>
    <row r="11" spans="1:22" ht="32.1" customHeight="1" x14ac:dyDescent="0.25">
      <c r="A11" s="147">
        <f>Seznam!B44</f>
        <v>6</v>
      </c>
      <c r="B11" s="148" t="str">
        <f>Seznam!C44</f>
        <v xml:space="preserve">Maja Orlewicz </v>
      </c>
      <c r="C11" s="128">
        <f>Seznam!D44</f>
        <v>2007</v>
      </c>
      <c r="D11" s="149" t="str">
        <f>Seznam!E44</f>
        <v>Blekitna Szczecin</v>
      </c>
      <c r="E11" s="236" t="str">
        <f>Seznam!F44</f>
        <v>POL</v>
      </c>
      <c r="F11" s="170"/>
      <c r="G11" s="150"/>
      <c r="H11" s="150"/>
      <c r="I11" s="150"/>
      <c r="J11" s="151"/>
      <c r="K11" s="170"/>
      <c r="L11" s="150"/>
      <c r="M11" s="150"/>
      <c r="N11" s="150"/>
      <c r="O11" s="151"/>
      <c r="P11" s="171"/>
      <c r="Q11" s="152"/>
    </row>
    <row r="12" spans="1:22" ht="32.1" customHeight="1" x14ac:dyDescent="0.25">
      <c r="A12" s="226">
        <f>Seznam!B45</f>
        <v>7</v>
      </c>
      <c r="B12" s="227" t="str">
        <f>Seznam!C45</f>
        <v>Anika Dominová</v>
      </c>
      <c r="C12" s="218">
        <f>Seznam!D45</f>
        <v>2007</v>
      </c>
      <c r="D12" s="228" t="str">
        <f>Seznam!E45</f>
        <v>TJ Slavia Hradec Králové</v>
      </c>
      <c r="E12" s="237" t="str">
        <f>Seznam!F45</f>
        <v>CZE</v>
      </c>
      <c r="F12" s="229"/>
      <c r="G12" s="230"/>
      <c r="H12" s="230"/>
      <c r="I12" s="230"/>
      <c r="J12" s="231"/>
      <c r="K12" s="229"/>
      <c r="L12" s="230"/>
      <c r="M12" s="230"/>
      <c r="N12" s="230"/>
      <c r="O12" s="231"/>
      <c r="P12" s="232"/>
      <c r="Q12" s="233"/>
    </row>
    <row r="13" spans="1:22" ht="32.1" customHeight="1" x14ac:dyDescent="0.25">
      <c r="A13" s="226">
        <f>Seznam!B46</f>
        <v>8</v>
      </c>
      <c r="B13" s="227" t="str">
        <f>Seznam!C46</f>
        <v>Hana Kosanovic</v>
      </c>
      <c r="C13" s="218">
        <f>Seznam!D46</f>
        <v>2007</v>
      </c>
      <c r="D13" s="228" t="str">
        <f>Seznam!E46</f>
        <v xml:space="preserve">Maksimir Zagreb </v>
      </c>
      <c r="E13" s="237" t="str">
        <f>Seznam!F46</f>
        <v>CRO</v>
      </c>
      <c r="F13" s="229"/>
      <c r="G13" s="230"/>
      <c r="H13" s="230"/>
      <c r="I13" s="230"/>
      <c r="J13" s="231"/>
      <c r="K13" s="229"/>
      <c r="L13" s="230"/>
      <c r="M13" s="230"/>
      <c r="N13" s="230"/>
      <c r="O13" s="231"/>
      <c r="P13" s="232"/>
      <c r="Q13" s="233"/>
    </row>
    <row r="14" spans="1:22" ht="32.1" customHeight="1" x14ac:dyDescent="0.25">
      <c r="A14" s="226" t="e">
        <f>Seznam!#REF!</f>
        <v>#REF!</v>
      </c>
      <c r="B14" s="227" t="e">
        <f>Seznam!#REF!</f>
        <v>#REF!</v>
      </c>
      <c r="C14" s="218" t="e">
        <f>Seznam!#REF!</f>
        <v>#REF!</v>
      </c>
      <c r="D14" s="228" t="e">
        <f>Seznam!#REF!</f>
        <v>#REF!</v>
      </c>
      <c r="E14" s="237" t="e">
        <f>Seznam!#REF!</f>
        <v>#REF!</v>
      </c>
      <c r="F14" s="229"/>
      <c r="G14" s="230"/>
      <c r="H14" s="230"/>
      <c r="I14" s="230"/>
      <c r="J14" s="231"/>
      <c r="K14" s="229"/>
      <c r="L14" s="230"/>
      <c r="M14" s="230"/>
      <c r="N14" s="230"/>
      <c r="O14" s="231"/>
      <c r="P14" s="232"/>
      <c r="Q14" s="233"/>
    </row>
    <row r="15" spans="1:22" ht="32.1" customHeight="1" x14ac:dyDescent="0.25">
      <c r="A15" s="226">
        <f>Seznam!B47</f>
        <v>10</v>
      </c>
      <c r="B15" s="227" t="str">
        <f>Seznam!C47</f>
        <v>Jolana Berchová</v>
      </c>
      <c r="C15" s="218">
        <f>Seznam!D47</f>
        <v>2007</v>
      </c>
      <c r="D15" s="228" t="str">
        <f>Seznam!E47</f>
        <v>SKMG Máj České Budějovice</v>
      </c>
      <c r="E15" s="237" t="str">
        <f>Seznam!F47</f>
        <v>CZE</v>
      </c>
      <c r="F15" s="229"/>
      <c r="G15" s="230"/>
      <c r="H15" s="230"/>
      <c r="I15" s="230"/>
      <c r="J15" s="231"/>
      <c r="K15" s="229"/>
      <c r="L15" s="230"/>
      <c r="M15" s="230"/>
      <c r="N15" s="230"/>
      <c r="O15" s="231"/>
      <c r="P15" s="232"/>
      <c r="Q15" s="233"/>
    </row>
    <row r="16" spans="1:22" ht="32.1" customHeight="1" x14ac:dyDescent="0.25">
      <c r="A16" s="226">
        <f>Seznam!B48</f>
        <v>11</v>
      </c>
      <c r="B16" s="227" t="str">
        <f>Seznam!C48</f>
        <v>Linda Večeřová</v>
      </c>
      <c r="C16" s="218">
        <f>Seznam!D48</f>
        <v>2007</v>
      </c>
      <c r="D16" s="228" t="str">
        <f>Seznam!E48</f>
        <v>SKP MG Brno</v>
      </c>
      <c r="E16" s="237" t="str">
        <f>Seznam!F48</f>
        <v>CZE</v>
      </c>
      <c r="F16" s="229"/>
      <c r="G16" s="230"/>
      <c r="H16" s="230"/>
      <c r="I16" s="230"/>
      <c r="J16" s="231"/>
      <c r="K16" s="229"/>
      <c r="L16" s="230"/>
      <c r="M16" s="230"/>
      <c r="N16" s="230"/>
      <c r="O16" s="231"/>
      <c r="P16" s="232"/>
      <c r="Q16" s="233"/>
    </row>
    <row r="17" spans="1:17" ht="32.1" customHeight="1" x14ac:dyDescent="0.25">
      <c r="A17" s="226">
        <f>Seznam!B49</f>
        <v>12</v>
      </c>
      <c r="B17" s="227" t="str">
        <f>Seznam!C49</f>
        <v>Tereza Procházková</v>
      </c>
      <c r="C17" s="218">
        <f>Seznam!D49</f>
        <v>2007</v>
      </c>
      <c r="D17" s="228" t="str">
        <f>Seznam!E49</f>
        <v>SK MG Vysočina Jihlava</v>
      </c>
      <c r="E17" s="237" t="str">
        <f>Seznam!F49</f>
        <v>CZE</v>
      </c>
      <c r="F17" s="229"/>
      <c r="G17" s="230"/>
      <c r="H17" s="230"/>
      <c r="I17" s="230"/>
      <c r="J17" s="231"/>
      <c r="K17" s="229"/>
      <c r="L17" s="230"/>
      <c r="M17" s="230"/>
      <c r="N17" s="230"/>
      <c r="O17" s="231"/>
      <c r="P17" s="232"/>
      <c r="Q17" s="233"/>
    </row>
    <row r="18" spans="1:17" ht="32.1" customHeight="1" x14ac:dyDescent="0.25">
      <c r="A18" s="226">
        <f>Seznam!B50</f>
        <v>13</v>
      </c>
      <c r="B18" s="227" t="str">
        <f>Seznam!C50</f>
        <v>Agata Szyrszeń</v>
      </c>
      <c r="C18" s="218">
        <f>Seznam!D50</f>
        <v>2007</v>
      </c>
      <c r="D18" s="228" t="str">
        <f>Seznam!E50</f>
        <v>PTG Sokol Krakow</v>
      </c>
      <c r="E18" s="237" t="str">
        <f>Seznam!F50</f>
        <v>POL</v>
      </c>
      <c r="F18" s="229"/>
      <c r="G18" s="230"/>
      <c r="H18" s="230"/>
      <c r="I18" s="230"/>
      <c r="J18" s="231"/>
      <c r="K18" s="229"/>
      <c r="L18" s="230"/>
      <c r="M18" s="230"/>
      <c r="N18" s="230"/>
      <c r="O18" s="231"/>
      <c r="P18" s="232"/>
      <c r="Q18" s="233"/>
    </row>
    <row r="19" spans="1:17" ht="32.1" customHeight="1" x14ac:dyDescent="0.25">
      <c r="A19" s="226">
        <f>Seznam!B51</f>
        <v>14</v>
      </c>
      <c r="B19" s="227" t="str">
        <f>Seznam!C51</f>
        <v>Valentýna Petříková</v>
      </c>
      <c r="C19" s="218">
        <f>Seznam!D51</f>
        <v>2007</v>
      </c>
      <c r="D19" s="228" t="str">
        <f>Seznam!E51</f>
        <v>RG Proactive Milevsko</v>
      </c>
      <c r="E19" s="237" t="str">
        <f>Seznam!F51</f>
        <v>CZE</v>
      </c>
      <c r="F19" s="229"/>
      <c r="G19" s="230"/>
      <c r="H19" s="230"/>
      <c r="I19" s="230"/>
      <c r="J19" s="231"/>
      <c r="K19" s="229"/>
      <c r="L19" s="230"/>
      <c r="M19" s="230"/>
      <c r="N19" s="230"/>
      <c r="O19" s="231"/>
      <c r="P19" s="232"/>
      <c r="Q19" s="233"/>
    </row>
    <row r="20" spans="1:17" ht="32.1" customHeight="1" x14ac:dyDescent="0.25">
      <c r="A20" s="226">
        <f>Seznam!B52</f>
        <v>15</v>
      </c>
      <c r="B20" s="227" t="str">
        <f>Seznam!C52</f>
        <v>Anna Pomahačová</v>
      </c>
      <c r="C20" s="218">
        <f>Seznam!D52</f>
        <v>2007</v>
      </c>
      <c r="D20" s="228" t="str">
        <f>Seznam!E52</f>
        <v>Žižkov I. Elite</v>
      </c>
      <c r="E20" s="237" t="str">
        <f>Seznam!F52</f>
        <v>CZE</v>
      </c>
      <c r="F20" s="229"/>
      <c r="G20" s="230"/>
      <c r="H20" s="230"/>
      <c r="I20" s="230"/>
      <c r="J20" s="231"/>
      <c r="K20" s="229"/>
      <c r="L20" s="230"/>
      <c r="M20" s="230"/>
      <c r="N20" s="230"/>
      <c r="O20" s="231"/>
      <c r="P20" s="232"/>
      <c r="Q20" s="233"/>
    </row>
    <row r="21" spans="1:17" ht="32.1" customHeight="1" x14ac:dyDescent="0.25">
      <c r="A21" s="226">
        <f>Seznam!B53</f>
        <v>16</v>
      </c>
      <c r="B21" s="227" t="str">
        <f>Seznam!C53</f>
        <v>Sofiya Ganusyk</v>
      </c>
      <c r="C21" s="218">
        <f>Seznam!D53</f>
        <v>2007</v>
      </c>
      <c r="D21" s="228" t="str">
        <f>Seznam!E53</f>
        <v>Sportunion West Wien</v>
      </c>
      <c r="E21" s="237" t="str">
        <f>Seznam!F53</f>
        <v>AUT</v>
      </c>
      <c r="F21" s="229"/>
      <c r="G21" s="230"/>
      <c r="H21" s="230"/>
      <c r="I21" s="230"/>
      <c r="J21" s="231"/>
      <c r="K21" s="229"/>
      <c r="L21" s="230"/>
      <c r="M21" s="230"/>
      <c r="N21" s="230"/>
      <c r="O21" s="231"/>
      <c r="P21" s="232"/>
      <c r="Q21" s="233"/>
    </row>
    <row r="22" spans="1:17" ht="32.1" customHeight="1" x14ac:dyDescent="0.25">
      <c r="A22" s="226">
        <f>Seznam!B54</f>
        <v>17</v>
      </c>
      <c r="B22" s="227" t="str">
        <f>Seznam!C54</f>
        <v xml:space="preserve">Hana Inagaki </v>
      </c>
      <c r="C22" s="218">
        <f>Seznam!D54</f>
        <v>2007</v>
      </c>
      <c r="D22" s="228" t="str">
        <f>Seznam!E54</f>
        <v>Blekitna Szczecin</v>
      </c>
      <c r="E22" s="237" t="str">
        <f>Seznam!F54</f>
        <v>POL</v>
      </c>
      <c r="F22" s="229"/>
      <c r="G22" s="230"/>
      <c r="H22" s="230"/>
      <c r="I22" s="230"/>
      <c r="J22" s="231"/>
      <c r="K22" s="229"/>
      <c r="L22" s="230"/>
      <c r="M22" s="230"/>
      <c r="N22" s="230"/>
      <c r="O22" s="231"/>
      <c r="P22" s="232"/>
      <c r="Q22" s="233"/>
    </row>
    <row r="23" spans="1:17" ht="32.1" customHeight="1" x14ac:dyDescent="0.25">
      <c r="A23" s="226">
        <f>Seznam!B55</f>
        <v>18</v>
      </c>
      <c r="B23" s="227" t="str">
        <f>Seznam!C55</f>
        <v>Anna Deimová</v>
      </c>
      <c r="C23" s="218">
        <f>Seznam!D55</f>
        <v>2007</v>
      </c>
      <c r="D23" s="228" t="str">
        <f>Seznam!E55</f>
        <v>GSK Tábor</v>
      </c>
      <c r="E23" s="237" t="str">
        <f>Seznam!F55</f>
        <v>CZE</v>
      </c>
      <c r="F23" s="229"/>
      <c r="G23" s="230"/>
      <c r="H23" s="230"/>
      <c r="I23" s="230"/>
      <c r="J23" s="231"/>
      <c r="K23" s="229"/>
      <c r="L23" s="230"/>
      <c r="M23" s="230"/>
      <c r="N23" s="230"/>
      <c r="O23" s="231"/>
      <c r="P23" s="232"/>
      <c r="Q23" s="233"/>
    </row>
    <row r="24" spans="1:17" ht="32.1" customHeight="1" x14ac:dyDescent="0.25">
      <c r="A24" s="226">
        <f>Seznam!B56</f>
        <v>19</v>
      </c>
      <c r="B24" s="227" t="str">
        <f>Seznam!C56</f>
        <v>Veronika Šimáková</v>
      </c>
      <c r="C24" s="218">
        <f>Seznam!D56</f>
        <v>2007</v>
      </c>
      <c r="D24" s="228" t="str">
        <f>Seznam!E56</f>
        <v>RG Proactive Milevsko</v>
      </c>
      <c r="E24" s="237" t="str">
        <f>Seznam!F56</f>
        <v>CZE</v>
      </c>
      <c r="F24" s="229"/>
      <c r="G24" s="230"/>
      <c r="H24" s="230"/>
      <c r="I24" s="230"/>
      <c r="J24" s="231"/>
      <c r="K24" s="229"/>
      <c r="L24" s="230"/>
      <c r="M24" s="230"/>
      <c r="N24" s="230"/>
      <c r="O24" s="231"/>
      <c r="P24" s="232"/>
      <c r="Q24" s="233"/>
    </row>
    <row r="25" spans="1:17" ht="32.1" customHeight="1" x14ac:dyDescent="0.25">
      <c r="A25" s="226" t="e">
        <f>Seznam!#REF!</f>
        <v>#REF!</v>
      </c>
      <c r="B25" s="227" t="e">
        <f>Seznam!#REF!</f>
        <v>#REF!</v>
      </c>
      <c r="C25" s="218" t="e">
        <f>Seznam!#REF!</f>
        <v>#REF!</v>
      </c>
      <c r="D25" s="228" t="e">
        <f>Seznam!#REF!</f>
        <v>#REF!</v>
      </c>
      <c r="E25" s="237" t="e">
        <f>Seznam!#REF!</f>
        <v>#REF!</v>
      </c>
      <c r="F25" s="229"/>
      <c r="G25" s="230"/>
      <c r="H25" s="230"/>
      <c r="I25" s="230"/>
      <c r="J25" s="231"/>
      <c r="K25" s="229"/>
      <c r="L25" s="230"/>
      <c r="M25" s="230"/>
      <c r="N25" s="230"/>
      <c r="O25" s="231"/>
      <c r="P25" s="232"/>
      <c r="Q25" s="233"/>
    </row>
    <row r="26" spans="1:17" ht="32.1" customHeight="1" x14ac:dyDescent="0.25">
      <c r="A26" s="226">
        <f>Seznam!B57</f>
        <v>21</v>
      </c>
      <c r="B26" s="227" t="str">
        <f>Seznam!C57</f>
        <v>Alexandra Bílková</v>
      </c>
      <c r="C26" s="218">
        <f>Seznam!D57</f>
        <v>2007</v>
      </c>
      <c r="D26" s="228" t="str">
        <f>Seznam!E57</f>
        <v>La Pirouette Jeseník</v>
      </c>
      <c r="E26" s="237" t="str">
        <f>Seznam!F57</f>
        <v>CZE</v>
      </c>
      <c r="F26" s="229"/>
      <c r="G26" s="230"/>
      <c r="H26" s="230"/>
      <c r="I26" s="230"/>
      <c r="J26" s="231"/>
      <c r="K26" s="229"/>
      <c r="L26" s="230"/>
      <c r="M26" s="230"/>
      <c r="N26" s="230"/>
      <c r="O26" s="231"/>
      <c r="P26" s="232"/>
      <c r="Q26" s="233"/>
    </row>
    <row r="27" spans="1:17" ht="32.1" customHeight="1" x14ac:dyDescent="0.25">
      <c r="A27" s="226">
        <f>Seznam!B58</f>
        <v>22</v>
      </c>
      <c r="B27" s="227" t="str">
        <f>Seznam!C58</f>
        <v>Tereza Suchá</v>
      </c>
      <c r="C27" s="218">
        <f>Seznam!D58</f>
        <v>2007</v>
      </c>
      <c r="D27" s="228" t="str">
        <f>Seznam!E58</f>
        <v>SK MG Vysočina Jihlava</v>
      </c>
      <c r="E27" s="237" t="str">
        <f>Seznam!F58</f>
        <v>CZE</v>
      </c>
      <c r="F27" s="229"/>
      <c r="G27" s="230"/>
      <c r="H27" s="230"/>
      <c r="I27" s="230"/>
      <c r="J27" s="231"/>
      <c r="K27" s="229"/>
      <c r="L27" s="230"/>
      <c r="M27" s="230"/>
      <c r="N27" s="230"/>
      <c r="O27" s="231"/>
      <c r="P27" s="232"/>
      <c r="Q27" s="233"/>
    </row>
    <row r="28" spans="1:17" ht="32.1" customHeight="1" x14ac:dyDescent="0.25">
      <c r="A28" s="226">
        <f>Seznam!B60</f>
        <v>24</v>
      </c>
      <c r="B28" s="227" t="str">
        <f>Seznam!C60</f>
        <v>Anna Fusková</v>
      </c>
      <c r="C28" s="218">
        <f>Seznam!D60</f>
        <v>2007</v>
      </c>
      <c r="D28" s="228" t="str">
        <f>Seznam!E60</f>
        <v>SK MG Mantila Brno</v>
      </c>
      <c r="E28" s="237" t="str">
        <f>Seznam!F60</f>
        <v>CZE</v>
      </c>
      <c r="F28" s="229"/>
      <c r="G28" s="230"/>
      <c r="H28" s="230"/>
      <c r="I28" s="230"/>
      <c r="J28" s="231"/>
      <c r="K28" s="229"/>
      <c r="L28" s="230"/>
      <c r="M28" s="230"/>
      <c r="N28" s="230"/>
      <c r="O28" s="231"/>
      <c r="P28" s="232"/>
      <c r="Q28" s="233"/>
    </row>
    <row r="29" spans="1:17" ht="32.1" customHeight="1" thickBot="1" x14ac:dyDescent="0.3">
      <c r="A29" s="153"/>
      <c r="B29" s="154"/>
      <c r="C29" s="135"/>
      <c r="D29" s="155"/>
      <c r="E29" s="238"/>
      <c r="F29" s="172"/>
      <c r="G29" s="156"/>
      <c r="H29" s="156"/>
      <c r="I29" s="156"/>
      <c r="J29" s="157"/>
      <c r="K29" s="172"/>
      <c r="L29" s="156"/>
      <c r="M29" s="156"/>
      <c r="N29" s="156"/>
      <c r="O29" s="157"/>
      <c r="P29" s="173"/>
      <c r="Q29" s="158"/>
    </row>
    <row r="30" spans="1:17" ht="13.8" thickTop="1" x14ac:dyDescent="0.25"/>
  </sheetData>
  <mergeCells count="10">
    <mergeCell ref="D1:L1"/>
    <mergeCell ref="P4:P5"/>
    <mergeCell ref="F4:J4"/>
    <mergeCell ref="K4:O4"/>
    <mergeCell ref="E4:E5"/>
    <mergeCell ref="Q4:Q5"/>
    <mergeCell ref="A4:A5"/>
    <mergeCell ref="B4:B5"/>
    <mergeCell ref="C4:C5"/>
    <mergeCell ref="D4:D5"/>
  </mergeCells>
  <phoneticPr fontId="12" type="noConversion"/>
  <printOptions horizontalCentered="1"/>
  <pageMargins left="0.39370078740157483" right="0.39370078740157483" top="0.98425196850393704" bottom="0.19685039370078741" header="0.51181102362204722" footer="0"/>
  <pageSetup paperSize="9" scale="58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0"/>
  <sheetViews>
    <sheetView topLeftCell="A10" workbookViewId="0">
      <selection activeCell="S16" sqref="S16"/>
    </sheetView>
  </sheetViews>
  <sheetFormatPr defaultRowHeight="13.2" x14ac:dyDescent="0.25"/>
  <cols>
    <col min="1" max="1" width="10.6640625" customWidth="1"/>
    <col min="2" max="2" width="24.5546875" bestFit="1" customWidth="1"/>
    <col min="3" max="3" width="9" customWidth="1"/>
    <col min="4" max="4" width="29.109375" bestFit="1" customWidth="1"/>
    <col min="5" max="5" width="8.88671875" style="5" customWidth="1"/>
    <col min="6" max="9" width="10.6640625" style="48" hidden="1" customWidth="1"/>
    <col min="10" max="10" width="23.109375" style="48" customWidth="1"/>
    <col min="11" max="14" width="10.6640625" style="48" hidden="1" customWidth="1"/>
    <col min="15" max="15" width="33.44140625" customWidth="1"/>
    <col min="16" max="17" width="10.6640625" customWidth="1"/>
  </cols>
  <sheetData>
    <row r="1" spans="1:22" ht="22.8" x14ac:dyDescent="0.4">
      <c r="A1" s="1" t="s">
        <v>1739</v>
      </c>
      <c r="C1" s="4"/>
      <c r="D1" s="315" t="str">
        <f>Název</f>
        <v>Milevský pohár</v>
      </c>
      <c r="E1" s="315"/>
      <c r="F1" s="315"/>
      <c r="G1" s="315"/>
      <c r="H1" s="315"/>
      <c r="I1" s="315"/>
      <c r="J1" s="315"/>
      <c r="K1" s="315"/>
      <c r="L1" s="315"/>
      <c r="N1" s="113"/>
      <c r="Q1" s="114" t="str">
        <f>Datum</f>
        <v>12.března 2016</v>
      </c>
      <c r="R1" s="113"/>
      <c r="S1" s="113"/>
      <c r="T1" s="113"/>
      <c r="U1" s="113"/>
      <c r="V1" s="1"/>
    </row>
    <row r="2" spans="1:22" ht="22.8" x14ac:dyDescent="0.4">
      <c r="A2" s="1"/>
      <c r="C2" s="4"/>
      <c r="D2" s="1"/>
      <c r="E2" s="4"/>
      <c r="F2" s="113"/>
      <c r="G2" s="113"/>
      <c r="H2" s="113"/>
      <c r="I2" s="113"/>
      <c r="J2" s="113"/>
      <c r="K2" s="113"/>
      <c r="L2" s="113"/>
      <c r="M2" s="113"/>
      <c r="N2" s="113"/>
      <c r="Q2" s="114" t="str">
        <f>Místo</f>
        <v>Milevsko</v>
      </c>
      <c r="R2" s="113"/>
      <c r="S2" s="113"/>
      <c r="T2" s="113"/>
      <c r="U2" s="113"/>
      <c r="V2" s="1"/>
    </row>
    <row r="3" spans="1:22" ht="23.4" thickBot="1" x14ac:dyDescent="0.45">
      <c r="A3" s="159" t="str">
        <f>_kat4</f>
        <v>3B kategrie - naděje mladší, ročník 2006</v>
      </c>
      <c r="B3" s="159"/>
      <c r="C3" s="159"/>
      <c r="D3" s="159"/>
      <c r="E3" s="234"/>
      <c r="F3" s="159"/>
      <c r="G3" s="113"/>
      <c r="H3" s="113"/>
      <c r="I3" s="113"/>
      <c r="J3" s="113"/>
      <c r="K3" s="113"/>
      <c r="L3" s="113"/>
      <c r="M3" s="113"/>
      <c r="N3" s="113"/>
      <c r="O3" s="1"/>
      <c r="P3" s="116"/>
    </row>
    <row r="4" spans="1:22" ht="16.5" customHeight="1" thickTop="1" x14ac:dyDescent="0.25">
      <c r="A4" s="331" t="s">
        <v>471</v>
      </c>
      <c r="B4" s="319" t="s">
        <v>6</v>
      </c>
      <c r="C4" s="319" t="s">
        <v>3</v>
      </c>
      <c r="D4" s="320" t="s">
        <v>4</v>
      </c>
      <c r="E4" s="340" t="s">
        <v>5</v>
      </c>
      <c r="F4" s="337" t="str">
        <f>Kat4S1</f>
        <v>sestava bez náčiní</v>
      </c>
      <c r="G4" s="338"/>
      <c r="H4" s="338"/>
      <c r="I4" s="338"/>
      <c r="J4" s="339"/>
      <c r="K4" s="337" t="str">
        <f>Kat4S2</f>
        <v>sestava s libovolným náčiním</v>
      </c>
      <c r="L4" s="338"/>
      <c r="M4" s="338"/>
      <c r="N4" s="338"/>
      <c r="O4" s="339"/>
      <c r="P4" s="335" t="s">
        <v>484</v>
      </c>
      <c r="Q4" s="329" t="s">
        <v>1740</v>
      </c>
    </row>
    <row r="5" spans="1:22" ht="16.2" thickBot="1" x14ac:dyDescent="0.3">
      <c r="A5" s="332">
        <v>0</v>
      </c>
      <c r="B5" s="333">
        <v>0</v>
      </c>
      <c r="C5" s="333">
        <v>0</v>
      </c>
      <c r="D5" s="334">
        <v>0</v>
      </c>
      <c r="E5" s="341"/>
      <c r="F5" s="146" t="s">
        <v>504</v>
      </c>
      <c r="G5" s="160" t="s">
        <v>477</v>
      </c>
      <c r="H5" s="160" t="s">
        <v>470</v>
      </c>
      <c r="I5" s="160" t="s">
        <v>482</v>
      </c>
      <c r="J5" s="161" t="s">
        <v>483</v>
      </c>
      <c r="K5" s="146" t="s">
        <v>504</v>
      </c>
      <c r="L5" s="160" t="s">
        <v>477</v>
      </c>
      <c r="M5" s="160" t="s">
        <v>470</v>
      </c>
      <c r="N5" s="160" t="s">
        <v>482</v>
      </c>
      <c r="O5" s="161" t="s">
        <v>483</v>
      </c>
      <c r="P5" s="336">
        <v>0</v>
      </c>
      <c r="Q5" s="330">
        <v>0</v>
      </c>
    </row>
    <row r="6" spans="1:22" ht="32.1" customHeight="1" thickTop="1" x14ac:dyDescent="0.25">
      <c r="A6" s="162">
        <f>Seznam!B61</f>
        <v>1</v>
      </c>
      <c r="B6" s="163" t="str">
        <f>Seznam!C61</f>
        <v>Alicja Garnysz</v>
      </c>
      <c r="C6" s="120">
        <f>Seznam!D61</f>
        <v>2006</v>
      </c>
      <c r="D6" s="164" t="str">
        <f>Seznam!E61</f>
        <v>Bielsko Bialej</v>
      </c>
      <c r="E6" s="235" t="str">
        <f>Seznam!F61</f>
        <v>POL</v>
      </c>
      <c r="F6" s="167"/>
      <c r="G6" s="165"/>
      <c r="H6" s="165"/>
      <c r="I6" s="165"/>
      <c r="J6" s="166"/>
      <c r="K6" s="167"/>
      <c r="L6" s="165"/>
      <c r="M6" s="165"/>
      <c r="N6" s="165"/>
      <c r="O6" s="166"/>
      <c r="P6" s="168"/>
      <c r="Q6" s="169"/>
    </row>
    <row r="7" spans="1:22" ht="32.1" customHeight="1" x14ac:dyDescent="0.25">
      <c r="A7" s="147">
        <f>Seznam!B62</f>
        <v>2</v>
      </c>
      <c r="B7" s="148" t="str">
        <f>Seznam!C62</f>
        <v>Lucie Vysušilová</v>
      </c>
      <c r="C7" s="128">
        <f>Seznam!D62</f>
        <v>2006</v>
      </c>
      <c r="D7" s="149" t="str">
        <f>Seznam!E62</f>
        <v>TJ ZŠ Hostivař Praha</v>
      </c>
      <c r="E7" s="236" t="str">
        <f>Seznam!F62</f>
        <v>CZE</v>
      </c>
      <c r="F7" s="170"/>
      <c r="G7" s="150"/>
      <c r="H7" s="150"/>
      <c r="I7" s="150"/>
      <c r="J7" s="151"/>
      <c r="K7" s="170"/>
      <c r="L7" s="150"/>
      <c r="M7" s="150"/>
      <c r="N7" s="150"/>
      <c r="O7" s="151"/>
      <c r="P7" s="171"/>
      <c r="Q7" s="152"/>
    </row>
    <row r="8" spans="1:22" ht="32.1" customHeight="1" x14ac:dyDescent="0.25">
      <c r="A8" s="147">
        <f>Seznam!B63</f>
        <v>3</v>
      </c>
      <c r="B8" s="148" t="str">
        <f>Seznam!C63</f>
        <v>Berenika Kouřilová</v>
      </c>
      <c r="C8" s="128">
        <f>Seznam!D63</f>
        <v>2006</v>
      </c>
      <c r="D8" s="149" t="str">
        <f>Seznam!E63</f>
        <v>SK TART MS Brno</v>
      </c>
      <c r="E8" s="236" t="str">
        <f>Seznam!F63</f>
        <v>CZE</v>
      </c>
      <c r="F8" s="170"/>
      <c r="G8" s="150"/>
      <c r="H8" s="150"/>
      <c r="I8" s="150"/>
      <c r="J8" s="151"/>
      <c r="K8" s="170"/>
      <c r="L8" s="150"/>
      <c r="M8" s="150"/>
      <c r="N8" s="150"/>
      <c r="O8" s="151"/>
      <c r="P8" s="171"/>
      <c r="Q8" s="152"/>
    </row>
    <row r="9" spans="1:22" ht="32.1" customHeight="1" x14ac:dyDescent="0.25">
      <c r="A9" s="147">
        <f>Seznam!B64</f>
        <v>4</v>
      </c>
      <c r="B9" s="148" t="str">
        <f>Seznam!C64</f>
        <v>Vendula Samková</v>
      </c>
      <c r="C9" s="128">
        <f>Seznam!D64</f>
        <v>2006</v>
      </c>
      <c r="D9" s="149" t="str">
        <f>Seznam!E64</f>
        <v>TJ Slavia Hradec Králové</v>
      </c>
      <c r="E9" s="236" t="str">
        <f>Seznam!F64</f>
        <v>CZE</v>
      </c>
      <c r="F9" s="170"/>
      <c r="G9" s="150"/>
      <c r="H9" s="150"/>
      <c r="I9" s="150"/>
      <c r="J9" s="151"/>
      <c r="K9" s="170"/>
      <c r="L9" s="150"/>
      <c r="M9" s="150"/>
      <c r="N9" s="150"/>
      <c r="O9" s="151"/>
      <c r="P9" s="171"/>
      <c r="Q9" s="152"/>
    </row>
    <row r="10" spans="1:22" ht="32.1" customHeight="1" x14ac:dyDescent="0.25">
      <c r="A10" s="147">
        <f>Seznam!B65</f>
        <v>5</v>
      </c>
      <c r="B10" s="148" t="str">
        <f>Seznam!C65</f>
        <v>Vanessa Tasch</v>
      </c>
      <c r="C10" s="128">
        <f>Seznam!D65</f>
        <v>2006</v>
      </c>
      <c r="D10" s="149" t="str">
        <f>Seznam!E65</f>
        <v>Sportunion West Wien</v>
      </c>
      <c r="E10" s="236" t="str">
        <f>Seznam!F65</f>
        <v>AUT</v>
      </c>
      <c r="F10" s="170"/>
      <c r="G10" s="150"/>
      <c r="H10" s="150"/>
      <c r="I10" s="150"/>
      <c r="J10" s="151"/>
      <c r="K10" s="170"/>
      <c r="L10" s="150"/>
      <c r="M10" s="150"/>
      <c r="N10" s="150"/>
      <c r="O10" s="151"/>
      <c r="P10" s="171"/>
      <c r="Q10" s="152"/>
    </row>
    <row r="11" spans="1:22" ht="32.1" customHeight="1" x14ac:dyDescent="0.25">
      <c r="A11" s="147">
        <f>Seznam!B66</f>
        <v>6</v>
      </c>
      <c r="B11" s="148" t="str">
        <f>Seznam!C66</f>
        <v>Tina Smějová</v>
      </c>
      <c r="C11" s="128">
        <f>Seznam!D66</f>
        <v>2006</v>
      </c>
      <c r="D11" s="149" t="str">
        <f>Seznam!E66</f>
        <v>Žižkov I. Elite</v>
      </c>
      <c r="E11" s="236" t="str">
        <f>Seznam!F66</f>
        <v>CZE</v>
      </c>
      <c r="F11" s="170"/>
      <c r="G11" s="150"/>
      <c r="H11" s="150"/>
      <c r="I11" s="150"/>
      <c r="J11" s="151"/>
      <c r="K11" s="170"/>
      <c r="L11" s="150"/>
      <c r="M11" s="150"/>
      <c r="N11" s="150"/>
      <c r="O11" s="151"/>
      <c r="P11" s="171"/>
      <c r="Q11" s="152"/>
    </row>
    <row r="12" spans="1:22" ht="32.1" customHeight="1" x14ac:dyDescent="0.25">
      <c r="A12" s="226">
        <f>Seznam!B67</f>
        <v>7</v>
      </c>
      <c r="B12" s="227" t="str">
        <f>Seznam!C67</f>
        <v>Viktorie Ličková</v>
      </c>
      <c r="C12" s="218">
        <f>Seznam!D67</f>
        <v>2006</v>
      </c>
      <c r="D12" s="228" t="str">
        <f>Seznam!E67</f>
        <v>SKP MG Brno</v>
      </c>
      <c r="E12" s="237" t="str">
        <f>Seznam!F67</f>
        <v>CZE</v>
      </c>
      <c r="F12" s="229"/>
      <c r="G12" s="230"/>
      <c r="H12" s="230"/>
      <c r="I12" s="230"/>
      <c r="J12" s="231"/>
      <c r="K12" s="229"/>
      <c r="L12" s="230"/>
      <c r="M12" s="230"/>
      <c r="N12" s="230"/>
      <c r="O12" s="231"/>
      <c r="P12" s="232"/>
      <c r="Q12" s="233"/>
    </row>
    <row r="13" spans="1:22" ht="32.1" customHeight="1" x14ac:dyDescent="0.25">
      <c r="A13" s="226">
        <f>Seznam!B68</f>
        <v>8</v>
      </c>
      <c r="B13" s="227" t="str">
        <f>Seznam!C68</f>
        <v>Weronika Wolnik</v>
      </c>
      <c r="C13" s="218">
        <f>Seznam!D68</f>
        <v>2006</v>
      </c>
      <c r="D13" s="228" t="str">
        <f>Seznam!E68</f>
        <v>UKS Katowice</v>
      </c>
      <c r="E13" s="237" t="str">
        <f>Seznam!F68</f>
        <v>POL</v>
      </c>
      <c r="F13" s="229"/>
      <c r="G13" s="230"/>
      <c r="H13" s="230"/>
      <c r="I13" s="230"/>
      <c r="J13" s="231"/>
      <c r="K13" s="229"/>
      <c r="L13" s="230"/>
      <c r="M13" s="230"/>
      <c r="N13" s="230"/>
      <c r="O13" s="231"/>
      <c r="P13" s="232"/>
      <c r="Q13" s="233"/>
    </row>
    <row r="14" spans="1:22" ht="32.1" customHeight="1" x14ac:dyDescent="0.25">
      <c r="A14" s="226">
        <f>Seznam!B69</f>
        <v>9</v>
      </c>
      <c r="B14" s="227" t="str">
        <f>Seznam!C69</f>
        <v>Barbora Bendová</v>
      </c>
      <c r="C14" s="218">
        <f>Seznam!D69</f>
        <v>2006</v>
      </c>
      <c r="D14" s="228" t="str">
        <f>Seznam!E69</f>
        <v>GSK Tábor</v>
      </c>
      <c r="E14" s="237" t="str">
        <f>Seznam!F69</f>
        <v>CZE</v>
      </c>
      <c r="F14" s="229"/>
      <c r="G14" s="230"/>
      <c r="H14" s="230"/>
      <c r="I14" s="230"/>
      <c r="J14" s="231"/>
      <c r="K14" s="229"/>
      <c r="L14" s="230"/>
      <c r="M14" s="230"/>
      <c r="N14" s="230"/>
      <c r="O14" s="231"/>
      <c r="P14" s="232"/>
      <c r="Q14" s="233"/>
    </row>
    <row r="15" spans="1:22" ht="32.1" customHeight="1" x14ac:dyDescent="0.25">
      <c r="A15" s="226" t="e">
        <f>Seznam!#REF!</f>
        <v>#REF!</v>
      </c>
      <c r="B15" s="227" t="e">
        <f>Seznam!#REF!</f>
        <v>#REF!</v>
      </c>
      <c r="C15" s="218" t="e">
        <f>Seznam!#REF!</f>
        <v>#REF!</v>
      </c>
      <c r="D15" s="228" t="e">
        <f>Seznam!#REF!</f>
        <v>#REF!</v>
      </c>
      <c r="E15" s="237" t="e">
        <f>Seznam!#REF!</f>
        <v>#REF!</v>
      </c>
      <c r="F15" s="229"/>
      <c r="G15" s="230"/>
      <c r="H15" s="230"/>
      <c r="I15" s="230"/>
      <c r="J15" s="231"/>
      <c r="K15" s="229"/>
      <c r="L15" s="230"/>
      <c r="M15" s="230"/>
      <c r="N15" s="230"/>
      <c r="O15" s="231"/>
      <c r="P15" s="232"/>
      <c r="Q15" s="233"/>
    </row>
    <row r="16" spans="1:22" ht="32.1" customHeight="1" x14ac:dyDescent="0.25">
      <c r="A16" s="226">
        <f>Seznam!B70</f>
        <v>11</v>
      </c>
      <c r="B16" s="227" t="str">
        <f>Seznam!C70</f>
        <v>Tereza Benešová</v>
      </c>
      <c r="C16" s="218">
        <f>Seznam!D70</f>
        <v>2006</v>
      </c>
      <c r="D16" s="228" t="str">
        <f>Seznam!E70</f>
        <v>SK MG Mantila Brno</v>
      </c>
      <c r="E16" s="237" t="str">
        <f>Seznam!F70</f>
        <v>CZE</v>
      </c>
      <c r="F16" s="229"/>
      <c r="G16" s="230"/>
      <c r="H16" s="230"/>
      <c r="I16" s="230"/>
      <c r="J16" s="231"/>
      <c r="K16" s="229"/>
      <c r="L16" s="230"/>
      <c r="M16" s="230"/>
      <c r="N16" s="230"/>
      <c r="O16" s="231"/>
      <c r="P16" s="232"/>
      <c r="Q16" s="233"/>
    </row>
    <row r="17" spans="1:17" ht="32.1" customHeight="1" x14ac:dyDescent="0.25">
      <c r="A17" s="226">
        <f>Seznam!B71</f>
        <v>12</v>
      </c>
      <c r="B17" s="227" t="str">
        <f>Seznam!C71</f>
        <v>Karolína Havlíková</v>
      </c>
      <c r="C17" s="218">
        <f>Seznam!D71</f>
        <v>2006</v>
      </c>
      <c r="D17" s="228" t="str">
        <f>Seznam!E71</f>
        <v>TJ Sokol Hodkovičky</v>
      </c>
      <c r="E17" s="237" t="str">
        <f>Seznam!F71</f>
        <v>CZE</v>
      </c>
      <c r="F17" s="229"/>
      <c r="G17" s="230"/>
      <c r="H17" s="230"/>
      <c r="I17" s="230"/>
      <c r="J17" s="231"/>
      <c r="K17" s="229"/>
      <c r="L17" s="230"/>
      <c r="M17" s="230"/>
      <c r="N17" s="230"/>
      <c r="O17" s="231"/>
      <c r="P17" s="232"/>
      <c r="Q17" s="233"/>
    </row>
    <row r="18" spans="1:17" ht="32.1" customHeight="1" x14ac:dyDescent="0.25">
      <c r="A18" s="226" t="e">
        <f>Seznam!#REF!</f>
        <v>#REF!</v>
      </c>
      <c r="B18" s="227" t="e">
        <f>Seznam!#REF!</f>
        <v>#REF!</v>
      </c>
      <c r="C18" s="218" t="e">
        <f>Seznam!#REF!</f>
        <v>#REF!</v>
      </c>
      <c r="D18" s="228" t="e">
        <f>Seznam!#REF!</f>
        <v>#REF!</v>
      </c>
      <c r="E18" s="237" t="e">
        <f>Seznam!#REF!</f>
        <v>#REF!</v>
      </c>
      <c r="F18" s="229"/>
      <c r="G18" s="230"/>
      <c r="H18" s="230"/>
      <c r="I18" s="230"/>
      <c r="J18" s="231"/>
      <c r="K18" s="229"/>
      <c r="L18" s="230"/>
      <c r="M18" s="230"/>
      <c r="N18" s="230"/>
      <c r="O18" s="231"/>
      <c r="P18" s="232"/>
      <c r="Q18" s="233"/>
    </row>
    <row r="19" spans="1:17" ht="32.1" customHeight="1" x14ac:dyDescent="0.25">
      <c r="A19" s="226">
        <f>Seznam!B72</f>
        <v>14</v>
      </c>
      <c r="B19" s="227" t="str">
        <f>Seznam!C72</f>
        <v>Nela Sedláková</v>
      </c>
      <c r="C19" s="218">
        <f>Seznam!D72</f>
        <v>2006</v>
      </c>
      <c r="D19" s="228" t="str">
        <f>Seznam!E72</f>
        <v>SK TART MS Brno</v>
      </c>
      <c r="E19" s="237" t="str">
        <f>Seznam!F72</f>
        <v>CZE</v>
      </c>
      <c r="F19" s="229"/>
      <c r="G19" s="230"/>
      <c r="H19" s="230"/>
      <c r="I19" s="230"/>
      <c r="J19" s="231"/>
      <c r="K19" s="229"/>
      <c r="L19" s="230"/>
      <c r="M19" s="230"/>
      <c r="N19" s="230"/>
      <c r="O19" s="231"/>
      <c r="P19" s="232"/>
      <c r="Q19" s="233"/>
    </row>
    <row r="20" spans="1:17" ht="32.1" customHeight="1" x14ac:dyDescent="0.25">
      <c r="A20" s="226">
        <f>Seznam!B73</f>
        <v>15</v>
      </c>
      <c r="B20" s="227" t="str">
        <f>Seznam!C73</f>
        <v xml:space="preserve">Alicja Tomaszek </v>
      </c>
      <c r="C20" s="218">
        <f>Seznam!D73</f>
        <v>2006</v>
      </c>
      <c r="D20" s="228" t="str">
        <f>Seznam!E73</f>
        <v>PTG Sokol Krakow</v>
      </c>
      <c r="E20" s="237" t="str">
        <f>Seznam!F73</f>
        <v>POL</v>
      </c>
      <c r="F20" s="229"/>
      <c r="G20" s="230"/>
      <c r="H20" s="230"/>
      <c r="I20" s="230"/>
      <c r="J20" s="231"/>
      <c r="K20" s="229"/>
      <c r="L20" s="230"/>
      <c r="M20" s="230"/>
      <c r="N20" s="230"/>
      <c r="O20" s="231"/>
      <c r="P20" s="232"/>
      <c r="Q20" s="233"/>
    </row>
    <row r="21" spans="1:17" ht="32.1" customHeight="1" x14ac:dyDescent="0.25">
      <c r="A21" s="226">
        <f>Seznam!B74</f>
        <v>16</v>
      </c>
      <c r="B21" s="227" t="str">
        <f>Seznam!C74</f>
        <v>Lena Raich</v>
      </c>
      <c r="C21" s="218">
        <f>Seznam!D74</f>
        <v>2006</v>
      </c>
      <c r="D21" s="228" t="str">
        <f>Seznam!E74</f>
        <v>UKS 41 Lodž</v>
      </c>
      <c r="E21" s="237" t="str">
        <f>Seznam!F74</f>
        <v>POL</v>
      </c>
      <c r="F21" s="229"/>
      <c r="G21" s="230"/>
      <c r="H21" s="230"/>
      <c r="I21" s="230"/>
      <c r="J21" s="231"/>
      <c r="K21" s="229"/>
      <c r="L21" s="230"/>
      <c r="M21" s="230"/>
      <c r="N21" s="230"/>
      <c r="O21" s="231"/>
      <c r="P21" s="232"/>
      <c r="Q21" s="233"/>
    </row>
    <row r="22" spans="1:17" ht="32.1" customHeight="1" x14ac:dyDescent="0.25">
      <c r="A22" s="226">
        <f>Seznam!B75</f>
        <v>17</v>
      </c>
      <c r="B22" s="227" t="str">
        <f>Seznam!C75</f>
        <v>Veronika Hvězdová</v>
      </c>
      <c r="C22" s="218">
        <f>Seznam!D75</f>
        <v>2006</v>
      </c>
      <c r="D22" s="228" t="str">
        <f>Seznam!E75</f>
        <v>TJ Slavia Hradec Králové</v>
      </c>
      <c r="E22" s="237" t="str">
        <f>Seznam!F75</f>
        <v>CZE</v>
      </c>
      <c r="F22" s="229"/>
      <c r="G22" s="230"/>
      <c r="H22" s="230"/>
      <c r="I22" s="230"/>
      <c r="J22" s="231"/>
      <c r="K22" s="229"/>
      <c r="L22" s="230"/>
      <c r="M22" s="230"/>
      <c r="N22" s="230"/>
      <c r="O22" s="231"/>
      <c r="P22" s="232"/>
      <c r="Q22" s="233"/>
    </row>
    <row r="23" spans="1:17" ht="32.1" customHeight="1" x14ac:dyDescent="0.25">
      <c r="A23" s="226">
        <f>Seznam!B76</f>
        <v>18</v>
      </c>
      <c r="B23" s="227" t="str">
        <f>Seznam!C76</f>
        <v>Klára Orlová</v>
      </c>
      <c r="C23" s="218">
        <f>Seznam!D76</f>
        <v>2006</v>
      </c>
      <c r="D23" s="228" t="str">
        <f>Seznam!E76</f>
        <v>TopGym Karlovy Vary</v>
      </c>
      <c r="E23" s="237" t="str">
        <f>Seznam!F76</f>
        <v>CZE</v>
      </c>
      <c r="F23" s="229"/>
      <c r="G23" s="230"/>
      <c r="H23" s="230"/>
      <c r="I23" s="230"/>
      <c r="J23" s="231"/>
      <c r="K23" s="229"/>
      <c r="L23" s="230"/>
      <c r="M23" s="230"/>
      <c r="N23" s="230"/>
      <c r="O23" s="231"/>
      <c r="P23" s="232"/>
      <c r="Q23" s="233"/>
    </row>
    <row r="24" spans="1:17" ht="32.1" customHeight="1" x14ac:dyDescent="0.25">
      <c r="A24" s="226">
        <f>Seznam!B77</f>
        <v>19</v>
      </c>
      <c r="B24" s="227" t="str">
        <f>Seznam!C77</f>
        <v>Anita Lencová</v>
      </c>
      <c r="C24" s="218">
        <f>Seznam!D77</f>
        <v>2006</v>
      </c>
      <c r="D24" s="228" t="str">
        <f>Seznam!E77</f>
        <v>SK MG Vysočina Jihlava</v>
      </c>
      <c r="E24" s="237" t="str">
        <f>Seznam!F77</f>
        <v>CZE</v>
      </c>
      <c r="F24" s="229"/>
      <c r="G24" s="230"/>
      <c r="H24" s="230"/>
      <c r="I24" s="230"/>
      <c r="J24" s="231"/>
      <c r="K24" s="229"/>
      <c r="L24" s="230"/>
      <c r="M24" s="230"/>
      <c r="N24" s="230"/>
      <c r="O24" s="231"/>
      <c r="P24" s="232"/>
      <c r="Q24" s="233"/>
    </row>
    <row r="25" spans="1:17" ht="32.1" customHeight="1" x14ac:dyDescent="0.25">
      <c r="A25" s="226">
        <f>Seznam!B78</f>
        <v>20</v>
      </c>
      <c r="B25" s="227" t="str">
        <f>Seznam!C78</f>
        <v>Daria Tayel</v>
      </c>
      <c r="C25" s="218">
        <f>Seznam!D78</f>
        <v>2006</v>
      </c>
      <c r="D25" s="228" t="str">
        <f>Seznam!E78</f>
        <v>Sportunion West Wien</v>
      </c>
      <c r="E25" s="237" t="str">
        <f>Seznam!F78</f>
        <v>AUT</v>
      </c>
      <c r="F25" s="229"/>
      <c r="G25" s="230"/>
      <c r="H25" s="230"/>
      <c r="I25" s="230"/>
      <c r="J25" s="231"/>
      <c r="K25" s="229"/>
      <c r="L25" s="230"/>
      <c r="M25" s="230"/>
      <c r="N25" s="230"/>
      <c r="O25" s="231"/>
      <c r="P25" s="232"/>
      <c r="Q25" s="233"/>
    </row>
    <row r="26" spans="1:17" ht="32.1" customHeight="1" x14ac:dyDescent="0.25">
      <c r="A26" s="226">
        <f>Seznam!B79</f>
        <v>21</v>
      </c>
      <c r="B26" s="227" t="str">
        <f>Seznam!C79</f>
        <v>Tereza Tenorová</v>
      </c>
      <c r="C26" s="218">
        <f>Seznam!D79</f>
        <v>2006</v>
      </c>
      <c r="D26" s="228" t="str">
        <f>Seznam!E79</f>
        <v>SK MG Mantila Brno</v>
      </c>
      <c r="E26" s="237" t="str">
        <f>Seznam!F79</f>
        <v>CZE</v>
      </c>
      <c r="F26" s="229"/>
      <c r="G26" s="230"/>
      <c r="H26" s="230"/>
      <c r="I26" s="230"/>
      <c r="J26" s="231"/>
      <c r="K26" s="229"/>
      <c r="L26" s="230"/>
      <c r="M26" s="230"/>
      <c r="N26" s="230"/>
      <c r="O26" s="231"/>
      <c r="P26" s="232"/>
      <c r="Q26" s="233"/>
    </row>
    <row r="27" spans="1:17" ht="32.1" customHeight="1" x14ac:dyDescent="0.25">
      <c r="A27" s="226">
        <f>Seznam!B80</f>
        <v>22</v>
      </c>
      <c r="B27" s="227" t="str">
        <f>Seznam!C80</f>
        <v>Jagoda Rudzinska</v>
      </c>
      <c r="C27" s="218">
        <f>Seznam!D80</f>
        <v>2006</v>
      </c>
      <c r="D27" s="228" t="str">
        <f>Seznam!E80</f>
        <v>UKS 41 Lodž</v>
      </c>
      <c r="E27" s="237" t="str">
        <f>Seznam!F80</f>
        <v>POL</v>
      </c>
      <c r="F27" s="229"/>
      <c r="G27" s="230"/>
      <c r="H27" s="230"/>
      <c r="I27" s="230"/>
      <c r="J27" s="231"/>
      <c r="K27" s="229"/>
      <c r="L27" s="230"/>
      <c r="M27" s="230"/>
      <c r="N27" s="230"/>
      <c r="O27" s="231"/>
      <c r="P27" s="232"/>
      <c r="Q27" s="233"/>
    </row>
    <row r="28" spans="1:17" ht="32.1" customHeight="1" x14ac:dyDescent="0.25">
      <c r="A28" s="226">
        <f>Seznam!B81</f>
        <v>23</v>
      </c>
      <c r="B28" s="227" t="str">
        <f>Seznam!C81</f>
        <v xml:space="preserve">Weronika Abratańska </v>
      </c>
      <c r="C28" s="218">
        <f>Seznam!D81</f>
        <v>2006</v>
      </c>
      <c r="D28" s="228" t="str">
        <f>Seznam!E81</f>
        <v>PTG Sokol Krakow</v>
      </c>
      <c r="E28" s="237" t="str">
        <f>Seznam!F81</f>
        <v>POL</v>
      </c>
      <c r="F28" s="229"/>
      <c r="G28" s="230"/>
      <c r="H28" s="230"/>
      <c r="I28" s="230"/>
      <c r="J28" s="231"/>
      <c r="K28" s="229"/>
      <c r="L28" s="230"/>
      <c r="M28" s="230"/>
      <c r="N28" s="230"/>
      <c r="O28" s="231"/>
      <c r="P28" s="232"/>
      <c r="Q28" s="233"/>
    </row>
    <row r="29" spans="1:17" ht="32.1" customHeight="1" thickBot="1" x14ac:dyDescent="0.3">
      <c r="A29" s="153"/>
      <c r="B29" s="154"/>
      <c r="C29" s="135"/>
      <c r="D29" s="155"/>
      <c r="E29" s="238"/>
      <c r="F29" s="172"/>
      <c r="G29" s="156"/>
      <c r="H29" s="156"/>
      <c r="I29" s="156"/>
      <c r="J29" s="157"/>
      <c r="K29" s="172"/>
      <c r="L29" s="156"/>
      <c r="M29" s="156"/>
      <c r="N29" s="156"/>
      <c r="O29" s="157"/>
      <c r="P29" s="173"/>
      <c r="Q29" s="158"/>
    </row>
    <row r="30" spans="1:17" ht="13.8" thickTop="1" x14ac:dyDescent="0.25"/>
  </sheetData>
  <mergeCells count="10">
    <mergeCell ref="D1:L1"/>
    <mergeCell ref="P4:P5"/>
    <mergeCell ref="F4:J4"/>
    <mergeCell ref="K4:O4"/>
    <mergeCell ref="E4:E5"/>
    <mergeCell ref="Q4:Q5"/>
    <mergeCell ref="A4:A5"/>
    <mergeCell ref="B4:B5"/>
    <mergeCell ref="C4:C5"/>
    <mergeCell ref="D4:D5"/>
  </mergeCells>
  <phoneticPr fontId="12" type="noConversion"/>
  <printOptions horizontalCentered="1"/>
  <pageMargins left="0.39370078740157483" right="0.39370078740157483" top="0.98425196850393704" bottom="0.19685039370078741" header="0.51181102362204722" footer="0"/>
  <pageSetup paperSize="9" scale="60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2"/>
  <sheetViews>
    <sheetView topLeftCell="A22" workbookViewId="0">
      <selection activeCell="S16" sqref="S16"/>
    </sheetView>
  </sheetViews>
  <sheetFormatPr defaultRowHeight="13.2" x14ac:dyDescent="0.25"/>
  <cols>
    <col min="1" max="1" width="10.6640625" customWidth="1"/>
    <col min="2" max="2" width="28.44140625" bestFit="1" customWidth="1"/>
    <col min="3" max="3" width="9" customWidth="1"/>
    <col min="4" max="4" width="33.44140625" bestFit="1" customWidth="1"/>
    <col min="5" max="5" width="8.88671875" style="5" customWidth="1"/>
    <col min="6" max="9" width="10.6640625" style="48" hidden="1" customWidth="1"/>
    <col min="10" max="10" width="26.109375" style="48" customWidth="1"/>
    <col min="11" max="14" width="10.6640625" style="48" hidden="1" customWidth="1"/>
    <col min="15" max="15" width="33.44140625" customWidth="1"/>
    <col min="16" max="17" width="10.6640625" customWidth="1"/>
  </cols>
  <sheetData>
    <row r="1" spans="1:22" ht="22.8" x14ac:dyDescent="0.4">
      <c r="A1" s="1" t="s">
        <v>1739</v>
      </c>
      <c r="C1" s="4"/>
      <c r="D1" s="315" t="str">
        <f>Název</f>
        <v>Milevský pohár</v>
      </c>
      <c r="E1" s="315"/>
      <c r="F1" s="315"/>
      <c r="G1" s="315"/>
      <c r="H1" s="315"/>
      <c r="I1" s="315"/>
      <c r="J1" s="315"/>
      <c r="K1" s="315"/>
      <c r="L1" s="315"/>
      <c r="N1" s="113"/>
      <c r="Q1" s="114" t="str">
        <f>Datum</f>
        <v>12.března 2016</v>
      </c>
      <c r="R1" s="113"/>
      <c r="S1" s="113"/>
      <c r="T1" s="113"/>
      <c r="U1" s="113"/>
      <c r="V1" s="1"/>
    </row>
    <row r="2" spans="1:22" ht="22.8" x14ac:dyDescent="0.4">
      <c r="A2" s="1"/>
      <c r="C2" s="4"/>
      <c r="D2" s="1"/>
      <c r="E2" s="4"/>
      <c r="F2" s="113"/>
      <c r="G2" s="113"/>
      <c r="H2" s="113"/>
      <c r="I2" s="113"/>
      <c r="J2" s="113"/>
      <c r="K2" s="113"/>
      <c r="L2" s="113"/>
      <c r="M2" s="113"/>
      <c r="N2" s="113"/>
      <c r="Q2" s="114" t="str">
        <f>Místo</f>
        <v>Milevsko</v>
      </c>
      <c r="R2" s="113"/>
      <c r="S2" s="113"/>
      <c r="T2" s="113"/>
      <c r="U2" s="113"/>
      <c r="V2" s="1"/>
    </row>
    <row r="3" spans="1:22" ht="23.4" thickBot="1" x14ac:dyDescent="0.45">
      <c r="A3" s="159" t="str">
        <f>_kat5</f>
        <v>4. kategorie - naděje starší, ročník 2004 a 2005</v>
      </c>
      <c r="B3" s="159"/>
      <c r="C3" s="159"/>
      <c r="D3" s="159"/>
      <c r="E3" s="234"/>
      <c r="F3" s="159"/>
      <c r="G3" s="113"/>
      <c r="H3" s="113"/>
      <c r="I3" s="113"/>
      <c r="J3" s="113"/>
      <c r="K3" s="113"/>
      <c r="L3" s="113"/>
      <c r="M3" s="113"/>
      <c r="N3" s="113"/>
      <c r="O3" s="1"/>
      <c r="P3" s="116"/>
    </row>
    <row r="4" spans="1:22" ht="16.5" customHeight="1" thickTop="1" x14ac:dyDescent="0.25">
      <c r="A4" s="331" t="s">
        <v>471</v>
      </c>
      <c r="B4" s="319" t="s">
        <v>6</v>
      </c>
      <c r="C4" s="319" t="s">
        <v>3</v>
      </c>
      <c r="D4" s="320" t="s">
        <v>4</v>
      </c>
      <c r="E4" s="340" t="s">
        <v>5</v>
      </c>
      <c r="F4" s="337" t="str">
        <f>Kat5S1</f>
        <v>sestava se švihadlem</v>
      </c>
      <c r="G4" s="338"/>
      <c r="H4" s="338"/>
      <c r="I4" s="338"/>
      <c r="J4" s="339"/>
      <c r="K4" s="337" t="str">
        <f>Kat5S2</f>
        <v>sestava s libovolným náčiním</v>
      </c>
      <c r="L4" s="338"/>
      <c r="M4" s="338"/>
      <c r="N4" s="338"/>
      <c r="O4" s="339"/>
      <c r="P4" s="335" t="s">
        <v>484</v>
      </c>
      <c r="Q4" s="329" t="s">
        <v>1740</v>
      </c>
    </row>
    <row r="5" spans="1:22" ht="16.2" thickBot="1" x14ac:dyDescent="0.3">
      <c r="A5" s="332">
        <v>0</v>
      </c>
      <c r="B5" s="333">
        <v>0</v>
      </c>
      <c r="C5" s="333">
        <v>0</v>
      </c>
      <c r="D5" s="334">
        <v>0</v>
      </c>
      <c r="E5" s="341"/>
      <c r="F5" s="146" t="s">
        <v>504</v>
      </c>
      <c r="G5" s="160" t="s">
        <v>477</v>
      </c>
      <c r="H5" s="160" t="s">
        <v>470</v>
      </c>
      <c r="I5" s="160" t="s">
        <v>482</v>
      </c>
      <c r="J5" s="161" t="s">
        <v>483</v>
      </c>
      <c r="K5" s="146" t="s">
        <v>504</v>
      </c>
      <c r="L5" s="160" t="s">
        <v>477</v>
      </c>
      <c r="M5" s="160" t="s">
        <v>470</v>
      </c>
      <c r="N5" s="160" t="s">
        <v>482</v>
      </c>
      <c r="O5" s="161" t="s">
        <v>483</v>
      </c>
      <c r="P5" s="336">
        <v>0</v>
      </c>
      <c r="Q5" s="330">
        <v>0</v>
      </c>
    </row>
    <row r="6" spans="1:22" ht="32.1" customHeight="1" thickTop="1" x14ac:dyDescent="0.25">
      <c r="A6" s="162">
        <f>Seznam!B82</f>
        <v>1</v>
      </c>
      <c r="B6" s="163" t="str">
        <f>Seznam!C82</f>
        <v>Denisa Prokešová</v>
      </c>
      <c r="C6" s="120">
        <f>Seznam!D82</f>
        <v>2004</v>
      </c>
      <c r="D6" s="164" t="str">
        <f>Seznam!E82</f>
        <v>SK TART MS Brno</v>
      </c>
      <c r="E6" s="235" t="str">
        <f>Seznam!F82</f>
        <v>CZE</v>
      </c>
      <c r="F6" s="167"/>
      <c r="G6" s="165"/>
      <c r="H6" s="165"/>
      <c r="I6" s="165"/>
      <c r="J6" s="166"/>
      <c r="K6" s="167"/>
      <c r="L6" s="165"/>
      <c r="M6" s="165"/>
      <c r="N6" s="165"/>
      <c r="O6" s="166"/>
      <c r="P6" s="168"/>
      <c r="Q6" s="169"/>
    </row>
    <row r="7" spans="1:22" ht="32.1" customHeight="1" x14ac:dyDescent="0.25">
      <c r="A7" s="147" t="e">
        <f>Seznam!#REF!</f>
        <v>#REF!</v>
      </c>
      <c r="B7" s="148" t="e">
        <f>Seznam!#REF!</f>
        <v>#REF!</v>
      </c>
      <c r="C7" s="128" t="e">
        <f>Seznam!#REF!</f>
        <v>#REF!</v>
      </c>
      <c r="D7" s="149" t="e">
        <f>Seznam!#REF!</f>
        <v>#REF!</v>
      </c>
      <c r="E7" s="236" t="e">
        <f>Seznam!#REF!</f>
        <v>#REF!</v>
      </c>
      <c r="F7" s="170"/>
      <c r="G7" s="150"/>
      <c r="H7" s="150"/>
      <c r="I7" s="150"/>
      <c r="J7" s="151"/>
      <c r="K7" s="170"/>
      <c r="L7" s="150"/>
      <c r="M7" s="150"/>
      <c r="N7" s="150"/>
      <c r="O7" s="151"/>
      <c r="P7" s="171"/>
      <c r="Q7" s="152"/>
    </row>
    <row r="8" spans="1:22" ht="32.1" customHeight="1" x14ac:dyDescent="0.25">
      <c r="A8" s="147">
        <f>Seznam!B83</f>
        <v>3</v>
      </c>
      <c r="B8" s="148" t="str">
        <f>Seznam!C83</f>
        <v>Karolina Majerová</v>
      </c>
      <c r="C8" s="128">
        <f>Seznam!D83</f>
        <v>2004</v>
      </c>
      <c r="D8" s="149" t="str">
        <f>Seznam!E83</f>
        <v>SKMG Máj České Budějovice</v>
      </c>
      <c r="E8" s="236" t="str">
        <f>Seznam!F83</f>
        <v>CZE</v>
      </c>
      <c r="F8" s="170"/>
      <c r="G8" s="150"/>
      <c r="H8" s="150"/>
      <c r="I8" s="150"/>
      <c r="J8" s="151"/>
      <c r="K8" s="170"/>
      <c r="L8" s="150"/>
      <c r="M8" s="150"/>
      <c r="N8" s="150"/>
      <c r="O8" s="151"/>
      <c r="P8" s="171"/>
      <c r="Q8" s="152"/>
    </row>
    <row r="9" spans="1:22" ht="32.1" customHeight="1" x14ac:dyDescent="0.25">
      <c r="A9" s="147">
        <f>Seznam!B84</f>
        <v>4</v>
      </c>
      <c r="B9" s="148" t="str">
        <f>Seznam!C84</f>
        <v>Klaudia Zimny</v>
      </c>
      <c r="C9" s="128">
        <f>Seznam!D84</f>
        <v>2005</v>
      </c>
      <c r="D9" s="149" t="str">
        <f>Seznam!E84</f>
        <v>Bielsko Bialej</v>
      </c>
      <c r="E9" s="236" t="str">
        <f>Seznam!F84</f>
        <v>POL</v>
      </c>
      <c r="F9" s="170"/>
      <c r="G9" s="150"/>
      <c r="H9" s="150"/>
      <c r="I9" s="150"/>
      <c r="J9" s="151"/>
      <c r="K9" s="170"/>
      <c r="L9" s="150"/>
      <c r="M9" s="150"/>
      <c r="N9" s="150"/>
      <c r="O9" s="151"/>
      <c r="P9" s="171"/>
      <c r="Q9" s="152"/>
    </row>
    <row r="10" spans="1:22" ht="32.1" customHeight="1" x14ac:dyDescent="0.25">
      <c r="A10" s="147">
        <f>Seznam!B85</f>
        <v>5</v>
      </c>
      <c r="B10" s="148" t="str">
        <f>Seznam!C85</f>
        <v>Barbora Říhová</v>
      </c>
      <c r="C10" s="128">
        <f>Seznam!D85</f>
        <v>2005</v>
      </c>
      <c r="D10" s="149" t="str">
        <f>Seznam!E85</f>
        <v>Sokol Praha VII</v>
      </c>
      <c r="E10" s="236" t="str">
        <f>Seznam!F85</f>
        <v>CZE</v>
      </c>
      <c r="F10" s="170"/>
      <c r="G10" s="150"/>
      <c r="H10" s="150"/>
      <c r="I10" s="150"/>
      <c r="J10" s="151"/>
      <c r="K10" s="170"/>
      <c r="L10" s="150"/>
      <c r="M10" s="150"/>
      <c r="N10" s="150"/>
      <c r="O10" s="151"/>
      <c r="P10" s="171"/>
      <c r="Q10" s="152"/>
    </row>
    <row r="11" spans="1:22" ht="32.1" customHeight="1" x14ac:dyDescent="0.25">
      <c r="A11" s="147">
        <f>Seznam!B86</f>
        <v>6</v>
      </c>
      <c r="B11" s="148" t="str">
        <f>Seznam!C86</f>
        <v>Nera Štrbac</v>
      </c>
      <c r="C11" s="128">
        <f>Seznam!D86</f>
        <v>2004</v>
      </c>
      <c r="D11" s="149" t="str">
        <f>Seznam!E86</f>
        <v>Maksimir Zagreb</v>
      </c>
      <c r="E11" s="236" t="str">
        <f>Seznam!F86</f>
        <v>CRO</v>
      </c>
      <c r="F11" s="170"/>
      <c r="G11" s="150"/>
      <c r="H11" s="150"/>
      <c r="I11" s="150"/>
      <c r="J11" s="151"/>
      <c r="K11" s="170"/>
      <c r="L11" s="150"/>
      <c r="M11" s="150"/>
      <c r="N11" s="150"/>
      <c r="O11" s="151"/>
      <c r="P11" s="171"/>
      <c r="Q11" s="152"/>
    </row>
    <row r="12" spans="1:22" ht="32.1" customHeight="1" x14ac:dyDescent="0.25">
      <c r="A12" s="226">
        <f>Seznam!B87</f>
        <v>7</v>
      </c>
      <c r="B12" s="227" t="str">
        <f>Seznam!C87</f>
        <v>Flora Perl</v>
      </c>
      <c r="C12" s="218">
        <f>Seznam!D87</f>
        <v>2005</v>
      </c>
      <c r="D12" s="228" t="str">
        <f>Seznam!E87</f>
        <v>TGU Salzburg</v>
      </c>
      <c r="E12" s="237" t="str">
        <f>Seznam!F87</f>
        <v>AUT</v>
      </c>
      <c r="F12" s="229"/>
      <c r="G12" s="230"/>
      <c r="H12" s="230"/>
      <c r="I12" s="230"/>
      <c r="J12" s="231"/>
      <c r="K12" s="229"/>
      <c r="L12" s="230"/>
      <c r="M12" s="230"/>
      <c r="N12" s="230"/>
      <c r="O12" s="231"/>
      <c r="P12" s="232"/>
      <c r="Q12" s="233"/>
    </row>
    <row r="13" spans="1:22" ht="32.1" customHeight="1" x14ac:dyDescent="0.25">
      <c r="A13" s="226" t="e">
        <f>Seznam!#REF!</f>
        <v>#REF!</v>
      </c>
      <c r="B13" s="227" t="e">
        <f>Seznam!#REF!</f>
        <v>#REF!</v>
      </c>
      <c r="C13" s="218" t="e">
        <f>Seznam!#REF!</f>
        <v>#REF!</v>
      </c>
      <c r="D13" s="228" t="e">
        <f>Seznam!#REF!</f>
        <v>#REF!</v>
      </c>
      <c r="E13" s="237" t="e">
        <f>Seznam!#REF!</f>
        <v>#REF!</v>
      </c>
      <c r="F13" s="229"/>
      <c r="G13" s="230"/>
      <c r="H13" s="230"/>
      <c r="I13" s="230"/>
      <c r="J13" s="231"/>
      <c r="K13" s="229"/>
      <c r="L13" s="230"/>
      <c r="M13" s="230"/>
      <c r="N13" s="230"/>
      <c r="O13" s="231"/>
      <c r="P13" s="232"/>
      <c r="Q13" s="233"/>
    </row>
    <row r="14" spans="1:22" ht="32.1" customHeight="1" x14ac:dyDescent="0.25">
      <c r="A14" s="226">
        <f>Seznam!B88</f>
        <v>9</v>
      </c>
      <c r="B14" s="227" t="str">
        <f>Seznam!C88</f>
        <v>Alexandra Jurgas</v>
      </c>
      <c r="C14" s="218">
        <f>Seznam!D88</f>
        <v>2004</v>
      </c>
      <c r="D14" s="228" t="str">
        <f>Seznam!E88</f>
        <v>UKS 41 Lodž</v>
      </c>
      <c r="E14" s="237" t="str">
        <f>Seznam!F88</f>
        <v>POL</v>
      </c>
      <c r="F14" s="229"/>
      <c r="G14" s="230"/>
      <c r="H14" s="230"/>
      <c r="I14" s="230"/>
      <c r="J14" s="231"/>
      <c r="K14" s="229"/>
      <c r="L14" s="230"/>
      <c r="M14" s="230"/>
      <c r="N14" s="230"/>
      <c r="O14" s="231"/>
      <c r="P14" s="232"/>
      <c r="Q14" s="233"/>
    </row>
    <row r="15" spans="1:22" ht="32.1" customHeight="1" x14ac:dyDescent="0.25">
      <c r="A15" s="226">
        <f>Seznam!B89</f>
        <v>10</v>
      </c>
      <c r="B15" s="227" t="str">
        <f>Seznam!C89</f>
        <v xml:space="preserve">Walczakiewicz Maja </v>
      </c>
      <c r="C15" s="218">
        <f>Seznam!D89</f>
        <v>2004</v>
      </c>
      <c r="D15" s="228" t="str">
        <f>Seznam!E89</f>
        <v>Blekitna Szczecin</v>
      </c>
      <c r="E15" s="237" t="str">
        <f>Seznam!F89</f>
        <v>POL</v>
      </c>
      <c r="F15" s="229"/>
      <c r="G15" s="230"/>
      <c r="H15" s="230"/>
      <c r="I15" s="230"/>
      <c r="J15" s="231"/>
      <c r="K15" s="229"/>
      <c r="L15" s="230"/>
      <c r="M15" s="230"/>
      <c r="N15" s="230"/>
      <c r="O15" s="231"/>
      <c r="P15" s="232"/>
      <c r="Q15" s="233"/>
    </row>
    <row r="16" spans="1:22" ht="32.1" customHeight="1" x14ac:dyDescent="0.25">
      <c r="A16" s="226">
        <f>Seznam!B90</f>
        <v>11</v>
      </c>
      <c r="B16" s="227" t="str">
        <f>Seznam!C90</f>
        <v>Tereza Čermáková</v>
      </c>
      <c r="C16" s="218">
        <f>Seznam!D90</f>
        <v>2005</v>
      </c>
      <c r="D16" s="228" t="str">
        <f>Seznam!E90</f>
        <v>TJ Sokol Hodkovičky</v>
      </c>
      <c r="E16" s="237" t="str">
        <f>Seznam!F90</f>
        <v>CZE</v>
      </c>
      <c r="F16" s="229"/>
      <c r="G16" s="230"/>
      <c r="H16" s="230"/>
      <c r="I16" s="230"/>
      <c r="J16" s="231"/>
      <c r="K16" s="229"/>
      <c r="L16" s="230"/>
      <c r="M16" s="230"/>
      <c r="N16" s="230"/>
      <c r="O16" s="231"/>
      <c r="P16" s="232"/>
      <c r="Q16" s="233"/>
    </row>
    <row r="17" spans="1:17" ht="32.1" customHeight="1" x14ac:dyDescent="0.25">
      <c r="A17" s="226">
        <f>Seznam!B91</f>
        <v>12</v>
      </c>
      <c r="B17" s="227" t="str">
        <f>Seznam!C91</f>
        <v>Nathali Tučková</v>
      </c>
      <c r="C17" s="218">
        <f>Seznam!D91</f>
        <v>2005</v>
      </c>
      <c r="D17" s="228" t="str">
        <f>Seznam!E91</f>
        <v>TJ Slavia Hradec Králové</v>
      </c>
      <c r="E17" s="237" t="str">
        <f>Seznam!F91</f>
        <v>CZE</v>
      </c>
      <c r="F17" s="229"/>
      <c r="G17" s="230"/>
      <c r="H17" s="230"/>
      <c r="I17" s="230"/>
      <c r="J17" s="231"/>
      <c r="K17" s="229"/>
      <c r="L17" s="230"/>
      <c r="M17" s="230"/>
      <c r="N17" s="230"/>
      <c r="O17" s="231"/>
      <c r="P17" s="232"/>
      <c r="Q17" s="233"/>
    </row>
    <row r="18" spans="1:17" ht="32.1" customHeight="1" x14ac:dyDescent="0.25">
      <c r="A18" s="226">
        <f>Seznam!B92</f>
        <v>13</v>
      </c>
      <c r="B18" s="227" t="str">
        <f>Seznam!C92</f>
        <v>Diana Avtová</v>
      </c>
      <c r="C18" s="218">
        <f>Seznam!D92</f>
        <v>2004</v>
      </c>
      <c r="D18" s="228" t="str">
        <f>Seznam!E92</f>
        <v>TJ ZŠ Hostivař Praha</v>
      </c>
      <c r="E18" s="237" t="str">
        <f>Seznam!F92</f>
        <v>CZE</v>
      </c>
      <c r="F18" s="229"/>
      <c r="G18" s="230"/>
      <c r="H18" s="230"/>
      <c r="I18" s="230"/>
      <c r="J18" s="231"/>
      <c r="K18" s="229"/>
      <c r="L18" s="230"/>
      <c r="M18" s="230"/>
      <c r="N18" s="230"/>
      <c r="O18" s="231"/>
      <c r="P18" s="232"/>
      <c r="Q18" s="233"/>
    </row>
    <row r="19" spans="1:17" ht="32.1" customHeight="1" x14ac:dyDescent="0.25">
      <c r="A19" s="226">
        <f>Seznam!B93</f>
        <v>14</v>
      </c>
      <c r="B19" s="227" t="str">
        <f>Seznam!C93</f>
        <v>Lena Sommerbichler</v>
      </c>
      <c r="C19" s="218">
        <f>Seznam!D93</f>
        <v>2005</v>
      </c>
      <c r="D19" s="228" t="str">
        <f>Seznam!E93</f>
        <v>Sportunion Rauris</v>
      </c>
      <c r="E19" s="237" t="str">
        <f>Seznam!F93</f>
        <v>AUT</v>
      </c>
      <c r="F19" s="229"/>
      <c r="G19" s="230"/>
      <c r="H19" s="230"/>
      <c r="I19" s="230"/>
      <c r="J19" s="231"/>
      <c r="K19" s="229"/>
      <c r="L19" s="230"/>
      <c r="M19" s="230"/>
      <c r="N19" s="230"/>
      <c r="O19" s="231"/>
      <c r="P19" s="232"/>
      <c r="Q19" s="233"/>
    </row>
    <row r="20" spans="1:17" ht="32.1" customHeight="1" x14ac:dyDescent="0.25">
      <c r="A20" s="226">
        <f>Seznam!B94</f>
        <v>15</v>
      </c>
      <c r="B20" s="227" t="str">
        <f>Seznam!C94</f>
        <v>Xenie Klimenko</v>
      </c>
      <c r="C20" s="218">
        <f>Seznam!D94</f>
        <v>2004</v>
      </c>
      <c r="D20" s="228" t="str">
        <f>Seznam!E94</f>
        <v>Volgograd</v>
      </c>
      <c r="E20" s="237" t="str">
        <f>Seznam!F94</f>
        <v>RUS</v>
      </c>
      <c r="F20" s="229"/>
      <c r="G20" s="230"/>
      <c r="H20" s="230"/>
      <c r="I20" s="230"/>
      <c r="J20" s="231"/>
      <c r="K20" s="229"/>
      <c r="L20" s="230"/>
      <c r="M20" s="230"/>
      <c r="N20" s="230"/>
      <c r="O20" s="231"/>
      <c r="P20" s="232"/>
      <c r="Q20" s="233"/>
    </row>
    <row r="21" spans="1:17" ht="32.1" customHeight="1" x14ac:dyDescent="0.25">
      <c r="A21" s="226">
        <f>Seznam!B95</f>
        <v>16</v>
      </c>
      <c r="B21" s="227" t="str">
        <f>Seznam!C95</f>
        <v>Johanna Illichmann</v>
      </c>
      <c r="C21" s="218">
        <f>Seznam!D95</f>
        <v>2005</v>
      </c>
      <c r="D21" s="228" t="str">
        <f>Seznam!E95</f>
        <v>TGU Salzburg</v>
      </c>
      <c r="E21" s="237" t="str">
        <f>Seznam!F95</f>
        <v>AUT</v>
      </c>
      <c r="F21" s="229"/>
      <c r="G21" s="230"/>
      <c r="H21" s="230"/>
      <c r="I21" s="230"/>
      <c r="J21" s="231"/>
      <c r="K21" s="229"/>
      <c r="L21" s="230"/>
      <c r="M21" s="230"/>
      <c r="N21" s="230"/>
      <c r="O21" s="231"/>
      <c r="P21" s="232"/>
      <c r="Q21" s="233"/>
    </row>
    <row r="22" spans="1:17" ht="32.1" customHeight="1" x14ac:dyDescent="0.25">
      <c r="A22" s="226">
        <f>Seznam!B96</f>
        <v>17</v>
      </c>
      <c r="B22" s="227" t="str">
        <f>Seznam!C96</f>
        <v>Johanka Vejnarová</v>
      </c>
      <c r="C22" s="218">
        <f>Seznam!D96</f>
        <v>2004</v>
      </c>
      <c r="D22" s="228" t="str">
        <f>Seznam!E96</f>
        <v>Sokol Praha VII</v>
      </c>
      <c r="E22" s="237" t="str">
        <f>Seznam!F96</f>
        <v>CZE</v>
      </c>
      <c r="F22" s="229"/>
      <c r="G22" s="230"/>
      <c r="H22" s="230"/>
      <c r="I22" s="230"/>
      <c r="J22" s="231"/>
      <c r="K22" s="229"/>
      <c r="L22" s="230"/>
      <c r="M22" s="230"/>
      <c r="N22" s="230"/>
      <c r="O22" s="231"/>
      <c r="P22" s="232"/>
      <c r="Q22" s="233"/>
    </row>
    <row r="23" spans="1:17" ht="32.1" customHeight="1" x14ac:dyDescent="0.25">
      <c r="A23" s="226">
        <f>Seznam!B97</f>
        <v>18</v>
      </c>
      <c r="B23" s="227" t="str">
        <f>Seznam!C97</f>
        <v xml:space="preserve">Marika Błaszkiewicz </v>
      </c>
      <c r="C23" s="218">
        <f>Seznam!D97</f>
        <v>2005</v>
      </c>
      <c r="D23" s="228" t="str">
        <f>Seznam!E97</f>
        <v>Blekitna Szczecin</v>
      </c>
      <c r="E23" s="237" t="str">
        <f>Seznam!F97</f>
        <v>POL</v>
      </c>
      <c r="F23" s="229"/>
      <c r="G23" s="230"/>
      <c r="H23" s="230"/>
      <c r="I23" s="230"/>
      <c r="J23" s="231"/>
      <c r="K23" s="229"/>
      <c r="L23" s="230"/>
      <c r="M23" s="230"/>
      <c r="N23" s="230"/>
      <c r="O23" s="231"/>
      <c r="P23" s="232"/>
      <c r="Q23" s="233"/>
    </row>
    <row r="24" spans="1:17" ht="32.1" customHeight="1" x14ac:dyDescent="0.25">
      <c r="A24" s="226" t="e">
        <f>Seznam!#REF!</f>
        <v>#REF!</v>
      </c>
      <c r="B24" s="227" t="e">
        <f>Seznam!#REF!</f>
        <v>#REF!</v>
      </c>
      <c r="C24" s="218" t="e">
        <f>Seznam!#REF!</f>
        <v>#REF!</v>
      </c>
      <c r="D24" s="228" t="e">
        <f>Seznam!#REF!</f>
        <v>#REF!</v>
      </c>
      <c r="E24" s="237" t="e">
        <f>Seznam!#REF!</f>
        <v>#REF!</v>
      </c>
      <c r="F24" s="229"/>
      <c r="G24" s="230"/>
      <c r="H24" s="230"/>
      <c r="I24" s="230"/>
      <c r="J24" s="231"/>
      <c r="K24" s="229"/>
      <c r="L24" s="230"/>
      <c r="M24" s="230"/>
      <c r="N24" s="230"/>
      <c r="O24" s="231"/>
      <c r="P24" s="232"/>
      <c r="Q24" s="233"/>
    </row>
    <row r="25" spans="1:17" ht="32.1" customHeight="1" x14ac:dyDescent="0.25">
      <c r="A25" s="226">
        <f>Seznam!B98</f>
        <v>20</v>
      </c>
      <c r="B25" s="227" t="str">
        <f>Seznam!C98</f>
        <v>Veronika Ruckerová</v>
      </c>
      <c r="C25" s="218">
        <f>Seznam!D98</f>
        <v>2004</v>
      </c>
      <c r="D25" s="228" t="str">
        <f>Seznam!E98</f>
        <v>TJ ZŠ Hostivař Praha</v>
      </c>
      <c r="E25" s="237" t="str">
        <f>Seznam!F98</f>
        <v>CZE</v>
      </c>
      <c r="F25" s="229"/>
      <c r="G25" s="230"/>
      <c r="H25" s="230"/>
      <c r="I25" s="230"/>
      <c r="J25" s="231"/>
      <c r="K25" s="229"/>
      <c r="L25" s="230"/>
      <c r="M25" s="230"/>
      <c r="N25" s="230"/>
      <c r="O25" s="231"/>
      <c r="P25" s="232"/>
      <c r="Q25" s="233"/>
    </row>
    <row r="26" spans="1:17" ht="32.1" customHeight="1" x14ac:dyDescent="0.25">
      <c r="A26" s="226">
        <f>Seznam!B99</f>
        <v>21</v>
      </c>
      <c r="B26" s="227" t="str">
        <f>Seznam!C99</f>
        <v>Julie Musilová</v>
      </c>
      <c r="C26" s="218">
        <f>Seznam!D99</f>
        <v>2004</v>
      </c>
      <c r="D26" s="228" t="str">
        <f>Seznam!E99</f>
        <v>SKP MG Brno</v>
      </c>
      <c r="E26" s="237" t="str">
        <f>Seznam!F99</f>
        <v>CZE</v>
      </c>
      <c r="F26" s="229"/>
      <c r="G26" s="230"/>
      <c r="H26" s="230"/>
      <c r="I26" s="230"/>
      <c r="J26" s="231"/>
      <c r="K26" s="229"/>
      <c r="L26" s="230"/>
      <c r="M26" s="230"/>
      <c r="N26" s="230"/>
      <c r="O26" s="231"/>
      <c r="P26" s="232"/>
      <c r="Q26" s="233"/>
    </row>
    <row r="27" spans="1:17" ht="32.1" customHeight="1" x14ac:dyDescent="0.25">
      <c r="A27" s="226">
        <f>Seznam!B100</f>
        <v>22</v>
      </c>
      <c r="B27" s="227" t="str">
        <f>Seznam!C100</f>
        <v>Una Bauer</v>
      </c>
      <c r="C27" s="218">
        <f>Seznam!D100</f>
        <v>2004</v>
      </c>
      <c r="D27" s="228" t="str">
        <f>Seznam!E100</f>
        <v>ÖTB Linz</v>
      </c>
      <c r="E27" s="237" t="str">
        <f>Seznam!F100</f>
        <v>AUT</v>
      </c>
      <c r="F27" s="229"/>
      <c r="G27" s="230"/>
      <c r="H27" s="230"/>
      <c r="I27" s="230"/>
      <c r="J27" s="231"/>
      <c r="K27" s="229"/>
      <c r="L27" s="230"/>
      <c r="M27" s="230"/>
      <c r="N27" s="230"/>
      <c r="O27" s="231"/>
      <c r="P27" s="232"/>
      <c r="Q27" s="233"/>
    </row>
    <row r="28" spans="1:17" ht="32.1" customHeight="1" x14ac:dyDescent="0.25">
      <c r="A28" s="226" t="e">
        <f>Seznam!#REF!</f>
        <v>#REF!</v>
      </c>
      <c r="B28" s="227" t="e">
        <f>Seznam!#REF!</f>
        <v>#REF!</v>
      </c>
      <c r="C28" s="218" t="e">
        <f>Seznam!#REF!</f>
        <v>#REF!</v>
      </c>
      <c r="D28" s="228" t="e">
        <f>Seznam!#REF!</f>
        <v>#REF!</v>
      </c>
      <c r="E28" s="237" t="e">
        <f>Seznam!#REF!</f>
        <v>#REF!</v>
      </c>
      <c r="F28" s="229"/>
      <c r="G28" s="230"/>
      <c r="H28" s="230"/>
      <c r="I28" s="230"/>
      <c r="J28" s="231"/>
      <c r="K28" s="229"/>
      <c r="L28" s="230"/>
      <c r="M28" s="230"/>
      <c r="N28" s="230"/>
      <c r="O28" s="231"/>
      <c r="P28" s="232"/>
      <c r="Q28" s="233"/>
    </row>
    <row r="29" spans="1:17" ht="32.1" customHeight="1" x14ac:dyDescent="0.25">
      <c r="A29" s="226" t="e">
        <f>Seznam!#REF!</f>
        <v>#REF!</v>
      </c>
      <c r="B29" s="227" t="e">
        <f>Seznam!#REF!</f>
        <v>#REF!</v>
      </c>
      <c r="C29" s="218" t="e">
        <f>Seznam!#REF!</f>
        <v>#REF!</v>
      </c>
      <c r="D29" s="228" t="e">
        <f>Seznam!#REF!</f>
        <v>#REF!</v>
      </c>
      <c r="E29" s="237" t="e">
        <f>Seznam!#REF!</f>
        <v>#REF!</v>
      </c>
      <c r="F29" s="229"/>
      <c r="G29" s="230"/>
      <c r="H29" s="230"/>
      <c r="I29" s="230"/>
      <c r="J29" s="231"/>
      <c r="K29" s="229"/>
      <c r="L29" s="230"/>
      <c r="M29" s="230"/>
      <c r="N29" s="230"/>
      <c r="O29" s="231"/>
      <c r="P29" s="232"/>
      <c r="Q29" s="233"/>
    </row>
    <row r="30" spans="1:17" ht="32.1" customHeight="1" x14ac:dyDescent="0.25">
      <c r="A30" s="226">
        <f>Seznam!B101</f>
        <v>25</v>
      </c>
      <c r="B30" s="227" t="str">
        <f>Seznam!C101</f>
        <v>Denisa Václavíková</v>
      </c>
      <c r="C30" s="218">
        <f>Seznam!D101</f>
        <v>2005</v>
      </c>
      <c r="D30" s="228" t="str">
        <f>Seznam!E101</f>
        <v>SK TART MS Brno</v>
      </c>
      <c r="E30" s="237" t="str">
        <f>Seznam!F101</f>
        <v>CZE</v>
      </c>
      <c r="F30" s="229"/>
      <c r="G30" s="230"/>
      <c r="H30" s="230"/>
      <c r="I30" s="230"/>
      <c r="J30" s="231"/>
      <c r="K30" s="229"/>
      <c r="L30" s="230"/>
      <c r="M30" s="230"/>
      <c r="N30" s="230"/>
      <c r="O30" s="231"/>
      <c r="P30" s="232"/>
      <c r="Q30" s="233"/>
    </row>
    <row r="31" spans="1:17" ht="32.1" customHeight="1" x14ac:dyDescent="0.25">
      <c r="A31" s="226">
        <f>Seznam!B102</f>
        <v>26</v>
      </c>
      <c r="B31" s="227" t="str">
        <f>Seznam!C102</f>
        <v>Lea Stöckl</v>
      </c>
      <c r="C31" s="218">
        <f>Seznam!D102</f>
        <v>2005</v>
      </c>
      <c r="D31" s="228" t="str">
        <f>Seznam!E102</f>
        <v>Sportunion Rauris</v>
      </c>
      <c r="E31" s="237" t="str">
        <f>Seznam!F102</f>
        <v>AUT</v>
      </c>
      <c r="F31" s="229"/>
      <c r="G31" s="230"/>
      <c r="H31" s="230"/>
      <c r="I31" s="230"/>
      <c r="J31" s="231"/>
      <c r="K31" s="229"/>
      <c r="L31" s="230"/>
      <c r="M31" s="230"/>
      <c r="N31" s="230"/>
      <c r="O31" s="231"/>
      <c r="P31" s="232"/>
      <c r="Q31" s="233"/>
    </row>
    <row r="32" spans="1:17" ht="32.1" customHeight="1" x14ac:dyDescent="0.25">
      <c r="A32" s="226" t="e">
        <f>Seznam!#REF!</f>
        <v>#REF!</v>
      </c>
      <c r="B32" s="227" t="e">
        <f>Seznam!#REF!</f>
        <v>#REF!</v>
      </c>
      <c r="C32" s="218" t="e">
        <f>Seznam!#REF!</f>
        <v>#REF!</v>
      </c>
      <c r="D32" s="228" t="e">
        <f>Seznam!#REF!</f>
        <v>#REF!</v>
      </c>
      <c r="E32" s="237" t="e">
        <f>Seznam!#REF!</f>
        <v>#REF!</v>
      </c>
      <c r="F32" s="229"/>
      <c r="G32" s="230"/>
      <c r="H32" s="230"/>
      <c r="I32" s="230"/>
      <c r="J32" s="231"/>
      <c r="K32" s="229"/>
      <c r="L32" s="230"/>
      <c r="M32" s="230"/>
      <c r="N32" s="230"/>
      <c r="O32" s="231"/>
      <c r="P32" s="232"/>
      <c r="Q32" s="233"/>
    </row>
    <row r="33" spans="1:17" ht="32.1" customHeight="1" x14ac:dyDescent="0.25">
      <c r="A33" s="226" t="e">
        <f>Seznam!#REF!</f>
        <v>#REF!</v>
      </c>
      <c r="B33" s="227" t="e">
        <f>Seznam!#REF!</f>
        <v>#REF!</v>
      </c>
      <c r="C33" s="218" t="e">
        <f>Seznam!#REF!</f>
        <v>#REF!</v>
      </c>
      <c r="D33" s="228" t="e">
        <f>Seznam!#REF!</f>
        <v>#REF!</v>
      </c>
      <c r="E33" s="237" t="e">
        <f>Seznam!#REF!</f>
        <v>#REF!</v>
      </c>
      <c r="F33" s="229"/>
      <c r="G33" s="230"/>
      <c r="H33" s="230"/>
      <c r="I33" s="230"/>
      <c r="J33" s="231"/>
      <c r="K33" s="229"/>
      <c r="L33" s="230"/>
      <c r="M33" s="230"/>
      <c r="N33" s="230"/>
      <c r="O33" s="231"/>
      <c r="P33" s="232"/>
      <c r="Q33" s="233"/>
    </row>
    <row r="34" spans="1:17" ht="32.1" customHeight="1" x14ac:dyDescent="0.25">
      <c r="A34" s="226">
        <f>Seznam!B103</f>
        <v>29</v>
      </c>
      <c r="B34" s="227" t="str">
        <f>Seznam!C103</f>
        <v>Wiktoria Adamczyk</v>
      </c>
      <c r="C34" s="218">
        <f>Seznam!D103</f>
        <v>2004</v>
      </c>
      <c r="D34" s="228" t="str">
        <f>Seznam!E103</f>
        <v>PTG Sokol Krakow</v>
      </c>
      <c r="E34" s="237" t="str">
        <f>Seznam!F103</f>
        <v>POL</v>
      </c>
      <c r="F34" s="229"/>
      <c r="G34" s="230"/>
      <c r="H34" s="230"/>
      <c r="I34" s="230"/>
      <c r="J34" s="231"/>
      <c r="K34" s="229"/>
      <c r="L34" s="230"/>
      <c r="M34" s="230"/>
      <c r="N34" s="230"/>
      <c r="O34" s="231"/>
      <c r="P34" s="232"/>
      <c r="Q34" s="233"/>
    </row>
    <row r="35" spans="1:17" ht="32.1" customHeight="1" x14ac:dyDescent="0.25">
      <c r="A35" s="226">
        <f>Seznam!B104</f>
        <v>30</v>
      </c>
      <c r="B35" s="227" t="str">
        <f>Seznam!C104</f>
        <v xml:space="preserve">Kornelia Lewandowska </v>
      </c>
      <c r="C35" s="218">
        <f>Seznam!D104</f>
        <v>2005</v>
      </c>
      <c r="D35" s="228" t="str">
        <f>Seznam!E104</f>
        <v>Blekitna Szczecin</v>
      </c>
      <c r="E35" s="237" t="str">
        <f>Seznam!F104</f>
        <v>POL</v>
      </c>
      <c r="F35" s="229"/>
      <c r="G35" s="230"/>
      <c r="H35" s="230"/>
      <c r="I35" s="230"/>
      <c r="J35" s="231"/>
      <c r="K35" s="229"/>
      <c r="L35" s="230"/>
      <c r="M35" s="230"/>
      <c r="N35" s="230"/>
      <c r="O35" s="231"/>
      <c r="P35" s="232"/>
      <c r="Q35" s="233"/>
    </row>
    <row r="36" spans="1:17" ht="32.1" customHeight="1" x14ac:dyDescent="0.25">
      <c r="A36" s="226" t="e">
        <f>Seznam!#REF!</f>
        <v>#REF!</v>
      </c>
      <c r="B36" s="227" t="e">
        <f>Seznam!#REF!</f>
        <v>#REF!</v>
      </c>
      <c r="C36" s="218" t="e">
        <f>Seznam!#REF!</f>
        <v>#REF!</v>
      </c>
      <c r="D36" s="228" t="e">
        <f>Seznam!#REF!</f>
        <v>#REF!</v>
      </c>
      <c r="E36" s="237" t="e">
        <f>Seznam!#REF!</f>
        <v>#REF!</v>
      </c>
      <c r="F36" s="229"/>
      <c r="G36" s="230"/>
      <c r="H36" s="230"/>
      <c r="I36" s="230"/>
      <c r="J36" s="231"/>
      <c r="K36" s="229"/>
      <c r="L36" s="230"/>
      <c r="M36" s="230"/>
      <c r="N36" s="230"/>
      <c r="O36" s="231"/>
      <c r="P36" s="232"/>
      <c r="Q36" s="233"/>
    </row>
    <row r="37" spans="1:17" ht="32.1" customHeight="1" x14ac:dyDescent="0.25">
      <c r="A37" s="226">
        <f>Seznam!B105</f>
        <v>32</v>
      </c>
      <c r="B37" s="227" t="str">
        <f>Seznam!C105</f>
        <v>Adela Wagner-Löffler</v>
      </c>
      <c r="C37" s="218">
        <f>Seznam!D105</f>
        <v>2005</v>
      </c>
      <c r="D37" s="228" t="str">
        <f>Seznam!E105</f>
        <v>Sportunion West Wien</v>
      </c>
      <c r="E37" s="237" t="str">
        <f>Seznam!F105</f>
        <v>AUT</v>
      </c>
      <c r="F37" s="229"/>
      <c r="G37" s="230"/>
      <c r="H37" s="230"/>
      <c r="I37" s="230"/>
      <c r="J37" s="231"/>
      <c r="K37" s="229"/>
      <c r="L37" s="230"/>
      <c r="M37" s="230"/>
      <c r="N37" s="230"/>
      <c r="O37" s="231"/>
      <c r="P37" s="232"/>
      <c r="Q37" s="233"/>
    </row>
    <row r="38" spans="1:17" ht="32.1" customHeight="1" x14ac:dyDescent="0.25">
      <c r="A38" s="226">
        <f>Seznam!B106</f>
        <v>33</v>
      </c>
      <c r="B38" s="227" t="str">
        <f>Seznam!C106</f>
        <v>Ella Murkovic</v>
      </c>
      <c r="C38" s="218">
        <f>Seznam!D106</f>
        <v>2004</v>
      </c>
      <c r="D38" s="228" t="str">
        <f>Seznam!E106</f>
        <v>TGU Salzburg</v>
      </c>
      <c r="E38" s="237" t="str">
        <f>Seznam!F106</f>
        <v>AUT</v>
      </c>
      <c r="F38" s="229"/>
      <c r="G38" s="230"/>
      <c r="H38" s="230"/>
      <c r="I38" s="230"/>
      <c r="J38" s="231"/>
      <c r="K38" s="229"/>
      <c r="L38" s="230"/>
      <c r="M38" s="230"/>
      <c r="N38" s="230"/>
      <c r="O38" s="231"/>
      <c r="P38" s="232"/>
      <c r="Q38" s="233"/>
    </row>
    <row r="39" spans="1:17" ht="32.1" customHeight="1" x14ac:dyDescent="0.25">
      <c r="A39" s="226" t="e">
        <f>Seznam!#REF!</f>
        <v>#REF!</v>
      </c>
      <c r="B39" s="227" t="e">
        <f>Seznam!#REF!</f>
        <v>#REF!</v>
      </c>
      <c r="C39" s="218" t="e">
        <f>Seznam!#REF!</f>
        <v>#REF!</v>
      </c>
      <c r="D39" s="228" t="e">
        <f>Seznam!#REF!</f>
        <v>#REF!</v>
      </c>
      <c r="E39" s="237" t="e">
        <f>Seznam!#REF!</f>
        <v>#REF!</v>
      </c>
      <c r="F39" s="229"/>
      <c r="G39" s="230"/>
      <c r="H39" s="230"/>
      <c r="I39" s="230"/>
      <c r="J39" s="231"/>
      <c r="K39" s="229"/>
      <c r="L39" s="230"/>
      <c r="M39" s="230"/>
      <c r="N39" s="230"/>
      <c r="O39" s="231"/>
      <c r="P39" s="232"/>
      <c r="Q39" s="233"/>
    </row>
    <row r="40" spans="1:17" ht="32.1" customHeight="1" x14ac:dyDescent="0.25">
      <c r="A40" s="226" t="e">
        <f>Seznam!#REF!</f>
        <v>#REF!</v>
      </c>
      <c r="B40" s="227" t="e">
        <f>Seznam!#REF!</f>
        <v>#REF!</v>
      </c>
      <c r="C40" s="218" t="e">
        <f>Seznam!#REF!</f>
        <v>#REF!</v>
      </c>
      <c r="D40" s="228" t="e">
        <f>Seznam!#REF!</f>
        <v>#REF!</v>
      </c>
      <c r="E40" s="237" t="e">
        <f>Seznam!#REF!</f>
        <v>#REF!</v>
      </c>
      <c r="F40" s="229"/>
      <c r="G40" s="230"/>
      <c r="H40" s="230"/>
      <c r="I40" s="230"/>
      <c r="J40" s="231"/>
      <c r="K40" s="229"/>
      <c r="L40" s="230"/>
      <c r="M40" s="230"/>
      <c r="N40" s="230"/>
      <c r="O40" s="231"/>
      <c r="P40" s="232"/>
      <c r="Q40" s="233"/>
    </row>
    <row r="41" spans="1:17" ht="32.1" customHeight="1" thickBot="1" x14ac:dyDescent="0.3">
      <c r="A41" s="153"/>
      <c r="B41" s="154"/>
      <c r="C41" s="135"/>
      <c r="D41" s="155"/>
      <c r="E41" s="238"/>
      <c r="F41" s="172"/>
      <c r="G41" s="156"/>
      <c r="H41" s="156"/>
      <c r="I41" s="156"/>
      <c r="J41" s="157"/>
      <c r="K41" s="172"/>
      <c r="L41" s="156"/>
      <c r="M41" s="156"/>
      <c r="N41" s="156"/>
      <c r="O41" s="157"/>
      <c r="P41" s="173"/>
      <c r="Q41" s="158"/>
    </row>
    <row r="42" spans="1:17" ht="13.8" thickTop="1" x14ac:dyDescent="0.25"/>
  </sheetData>
  <mergeCells count="10">
    <mergeCell ref="D1:L1"/>
    <mergeCell ref="P4:P5"/>
    <mergeCell ref="F4:J4"/>
    <mergeCell ref="K4:O4"/>
    <mergeCell ref="E4:E5"/>
    <mergeCell ref="Q4:Q5"/>
    <mergeCell ref="A4:A5"/>
    <mergeCell ref="B4:B5"/>
    <mergeCell ref="C4:C5"/>
    <mergeCell ref="D4:D5"/>
  </mergeCells>
  <phoneticPr fontId="12" type="noConversion"/>
  <printOptions horizontalCentered="1"/>
  <pageMargins left="0.39370078740157483" right="0.39370078740157483" top="0.98425196850393704" bottom="0.19685039370078741" header="0.51181102362204722" footer="0"/>
  <pageSetup paperSize="9" scale="56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"/>
  <sheetViews>
    <sheetView topLeftCell="A10" workbookViewId="0">
      <selection activeCell="S16" sqref="S16"/>
    </sheetView>
  </sheetViews>
  <sheetFormatPr defaultRowHeight="13.2" x14ac:dyDescent="0.25"/>
  <cols>
    <col min="1" max="1" width="10.6640625" customWidth="1"/>
    <col min="2" max="2" width="24.109375" bestFit="1" customWidth="1"/>
    <col min="3" max="3" width="9" customWidth="1"/>
    <col min="4" max="4" width="33.44140625" bestFit="1" customWidth="1"/>
    <col min="5" max="5" width="8.88671875" style="5" customWidth="1"/>
    <col min="6" max="9" width="10.6640625" style="48" hidden="1" customWidth="1"/>
    <col min="10" max="10" width="26.109375" style="48" customWidth="1"/>
    <col min="11" max="14" width="10.6640625" style="48" hidden="1" customWidth="1"/>
    <col min="15" max="15" width="33.44140625" customWidth="1"/>
    <col min="16" max="17" width="10.6640625" customWidth="1"/>
  </cols>
  <sheetData>
    <row r="1" spans="1:22" ht="22.8" x14ac:dyDescent="0.4">
      <c r="A1" s="1" t="s">
        <v>1739</v>
      </c>
      <c r="C1" s="4"/>
      <c r="D1" s="315" t="str">
        <f>Název</f>
        <v>Milevský pohár</v>
      </c>
      <c r="E1" s="315"/>
      <c r="F1" s="315"/>
      <c r="G1" s="315"/>
      <c r="H1" s="315"/>
      <c r="I1" s="315"/>
      <c r="J1" s="315"/>
      <c r="K1" s="315"/>
      <c r="L1" s="315"/>
      <c r="N1" s="113"/>
      <c r="Q1" s="114" t="str">
        <f>Datum</f>
        <v>12.března 2016</v>
      </c>
      <c r="R1" s="113"/>
      <c r="S1" s="113"/>
      <c r="T1" s="113"/>
      <c r="U1" s="113"/>
      <c r="V1" s="1"/>
    </row>
    <row r="2" spans="1:22" ht="22.8" x14ac:dyDescent="0.4">
      <c r="A2" s="1"/>
      <c r="C2" s="4"/>
      <c r="D2" s="1"/>
      <c r="E2" s="4"/>
      <c r="F2" s="113"/>
      <c r="G2" s="113"/>
      <c r="H2" s="113"/>
      <c r="I2" s="113"/>
      <c r="J2" s="113"/>
      <c r="K2" s="113"/>
      <c r="L2" s="113"/>
      <c r="M2" s="113"/>
      <c r="N2" s="113"/>
      <c r="Q2" s="114" t="str">
        <f>Místo</f>
        <v>Milevsko</v>
      </c>
      <c r="R2" s="113"/>
      <c r="S2" s="113"/>
      <c r="T2" s="113"/>
      <c r="U2" s="113"/>
      <c r="V2" s="1"/>
    </row>
    <row r="3" spans="1:22" ht="23.4" thickBot="1" x14ac:dyDescent="0.45">
      <c r="A3" s="159" t="str">
        <f>_kat6</f>
        <v>5. kategorie - juniorky, ročník 2001 - 2003</v>
      </c>
      <c r="B3" s="159"/>
      <c r="C3" s="159"/>
      <c r="D3" s="159"/>
      <c r="E3" s="234"/>
      <c r="F3" s="159"/>
      <c r="G3" s="113"/>
      <c r="H3" s="113"/>
      <c r="I3" s="113"/>
      <c r="J3" s="113"/>
      <c r="K3" s="113"/>
      <c r="L3" s="113"/>
      <c r="M3" s="113"/>
      <c r="N3" s="113"/>
      <c r="O3" s="1"/>
      <c r="P3" s="116"/>
    </row>
    <row r="4" spans="1:22" ht="16.5" customHeight="1" thickTop="1" x14ac:dyDescent="0.25">
      <c r="A4" s="331" t="s">
        <v>471</v>
      </c>
      <c r="B4" s="319" t="s">
        <v>6</v>
      </c>
      <c r="C4" s="319" t="s">
        <v>3</v>
      </c>
      <c r="D4" s="320" t="s">
        <v>4</v>
      </c>
      <c r="E4" s="340" t="s">
        <v>5</v>
      </c>
      <c r="F4" s="337" t="str">
        <f>Kat6S1</f>
        <v>sestava s obručí</v>
      </c>
      <c r="G4" s="338"/>
      <c r="H4" s="338"/>
      <c r="I4" s="338"/>
      <c r="J4" s="339"/>
      <c r="K4" s="337" t="str">
        <f>Kat6S2</f>
        <v>sestava s libovolným náčiním</v>
      </c>
      <c r="L4" s="338"/>
      <c r="M4" s="338"/>
      <c r="N4" s="338"/>
      <c r="O4" s="339"/>
      <c r="P4" s="335" t="s">
        <v>484</v>
      </c>
      <c r="Q4" s="329" t="s">
        <v>1740</v>
      </c>
    </row>
    <row r="5" spans="1:22" ht="16.2" thickBot="1" x14ac:dyDescent="0.3">
      <c r="A5" s="332">
        <v>0</v>
      </c>
      <c r="B5" s="333">
        <v>0</v>
      </c>
      <c r="C5" s="333">
        <v>0</v>
      </c>
      <c r="D5" s="334">
        <v>0</v>
      </c>
      <c r="E5" s="341"/>
      <c r="F5" s="146" t="s">
        <v>504</v>
      </c>
      <c r="G5" s="160" t="s">
        <v>477</v>
      </c>
      <c r="H5" s="160" t="s">
        <v>470</v>
      </c>
      <c r="I5" s="160" t="s">
        <v>482</v>
      </c>
      <c r="J5" s="161" t="s">
        <v>483</v>
      </c>
      <c r="K5" s="146" t="s">
        <v>504</v>
      </c>
      <c r="L5" s="160" t="s">
        <v>477</v>
      </c>
      <c r="M5" s="160" t="s">
        <v>470</v>
      </c>
      <c r="N5" s="160" t="s">
        <v>482</v>
      </c>
      <c r="O5" s="161" t="s">
        <v>483</v>
      </c>
      <c r="P5" s="336">
        <v>0</v>
      </c>
      <c r="Q5" s="330">
        <v>0</v>
      </c>
    </row>
    <row r="6" spans="1:22" ht="32.1" customHeight="1" thickTop="1" x14ac:dyDescent="0.25">
      <c r="A6" s="162">
        <f>Seznam!B107</f>
        <v>1</v>
      </c>
      <c r="B6" s="163" t="str">
        <f>Seznam!C107</f>
        <v>Rosa Krefl</v>
      </c>
      <c r="C6" s="120">
        <f>Seznam!D107</f>
        <v>2001</v>
      </c>
      <c r="D6" s="164" t="str">
        <f>Seznam!E107</f>
        <v>ÖTB Linz</v>
      </c>
      <c r="E6" s="235" t="str">
        <f>Seznam!F107</f>
        <v>AUT</v>
      </c>
      <c r="F6" s="167"/>
      <c r="G6" s="165"/>
      <c r="H6" s="165"/>
      <c r="I6" s="165"/>
      <c r="J6" s="166"/>
      <c r="K6" s="167"/>
      <c r="L6" s="165"/>
      <c r="M6" s="165"/>
      <c r="N6" s="165"/>
      <c r="O6" s="166"/>
      <c r="P6" s="168"/>
      <c r="Q6" s="169"/>
    </row>
    <row r="7" spans="1:22" ht="32.1" customHeight="1" x14ac:dyDescent="0.25">
      <c r="A7" s="147">
        <f>Seznam!B108</f>
        <v>2</v>
      </c>
      <c r="B7" s="148" t="str">
        <f>Seznam!C108</f>
        <v>Ema Bello</v>
      </c>
      <c r="C7" s="128">
        <f>Seznam!D108</f>
        <v>2001</v>
      </c>
      <c r="D7" s="149" t="str">
        <f>Seznam!E108</f>
        <v>Maksimir Zagreb</v>
      </c>
      <c r="E7" s="236" t="str">
        <f>Seznam!F108</f>
        <v>CRO</v>
      </c>
      <c r="F7" s="170"/>
      <c r="G7" s="150"/>
      <c r="H7" s="150"/>
      <c r="I7" s="150"/>
      <c r="J7" s="151"/>
      <c r="K7" s="170"/>
      <c r="L7" s="150"/>
      <c r="M7" s="150"/>
      <c r="N7" s="150"/>
      <c r="O7" s="151"/>
      <c r="P7" s="171"/>
      <c r="Q7" s="152"/>
    </row>
    <row r="8" spans="1:22" ht="32.1" customHeight="1" x14ac:dyDescent="0.25">
      <c r="A8" s="147">
        <f>Seznam!B109</f>
        <v>3</v>
      </c>
      <c r="B8" s="148" t="str">
        <f>Seznam!C109</f>
        <v>Nela Pochylá</v>
      </c>
      <c r="C8" s="128">
        <f>Seznam!D109</f>
        <v>2003</v>
      </c>
      <c r="D8" s="149" t="str">
        <f>Seznam!E109</f>
        <v>SK MG Vysočina Jihlava</v>
      </c>
      <c r="E8" s="236" t="str">
        <f>Seznam!F109</f>
        <v>CZE</v>
      </c>
      <c r="F8" s="170"/>
      <c r="G8" s="150"/>
      <c r="H8" s="150"/>
      <c r="I8" s="150"/>
      <c r="J8" s="151"/>
      <c r="K8" s="170"/>
      <c r="L8" s="150"/>
      <c r="M8" s="150"/>
      <c r="N8" s="150"/>
      <c r="O8" s="151"/>
      <c r="P8" s="171"/>
      <c r="Q8" s="152"/>
    </row>
    <row r="9" spans="1:22" ht="32.1" customHeight="1" x14ac:dyDescent="0.25">
      <c r="A9" s="147">
        <f>Seznam!B110</f>
        <v>4</v>
      </c>
      <c r="B9" s="148" t="str">
        <f>Seznam!C110</f>
        <v>Michaela Miklavcic</v>
      </c>
      <c r="C9" s="128">
        <f>Seznam!D110</f>
        <v>2003</v>
      </c>
      <c r="D9" s="149" t="str">
        <f>Seznam!E110</f>
        <v>TGU Salzburg</v>
      </c>
      <c r="E9" s="236" t="str">
        <f>Seznam!F110</f>
        <v>AUT</v>
      </c>
      <c r="F9" s="170"/>
      <c r="G9" s="150"/>
      <c r="H9" s="150"/>
      <c r="I9" s="150"/>
      <c r="J9" s="151"/>
      <c r="K9" s="170"/>
      <c r="L9" s="150"/>
      <c r="M9" s="150"/>
      <c r="N9" s="150"/>
      <c r="O9" s="151"/>
      <c r="P9" s="171"/>
      <c r="Q9" s="152"/>
    </row>
    <row r="10" spans="1:22" ht="32.1" customHeight="1" x14ac:dyDescent="0.25">
      <c r="A10" s="147">
        <f>Seznam!B111</f>
        <v>5</v>
      </c>
      <c r="B10" s="148" t="str">
        <f>Seznam!C111</f>
        <v>Gabriela Dmowska</v>
      </c>
      <c r="C10" s="128">
        <f>Seznam!D111</f>
        <v>2003</v>
      </c>
      <c r="D10" s="149" t="str">
        <f>Seznam!E111</f>
        <v>SG Legion Warszawa</v>
      </c>
      <c r="E10" s="236" t="str">
        <f>Seznam!F111</f>
        <v>POL</v>
      </c>
      <c r="F10" s="170"/>
      <c r="G10" s="150"/>
      <c r="H10" s="150"/>
      <c r="I10" s="150"/>
      <c r="J10" s="151"/>
      <c r="K10" s="170"/>
      <c r="L10" s="150"/>
      <c r="M10" s="150"/>
      <c r="N10" s="150"/>
      <c r="O10" s="151"/>
      <c r="P10" s="171"/>
      <c r="Q10" s="152"/>
    </row>
    <row r="11" spans="1:22" ht="32.1" customHeight="1" x14ac:dyDescent="0.25">
      <c r="A11" s="147">
        <f>Seznam!B112</f>
        <v>6</v>
      </c>
      <c r="B11" s="148" t="str">
        <f>Seznam!C112</f>
        <v>Tereza Kolenatá</v>
      </c>
      <c r="C11" s="128">
        <f>Seznam!D112</f>
        <v>2003</v>
      </c>
      <c r="D11" s="149" t="str">
        <f>Seznam!E112</f>
        <v>Sokol Praha VII</v>
      </c>
      <c r="E11" s="236" t="str">
        <f>Seznam!F112</f>
        <v>CZE</v>
      </c>
      <c r="F11" s="170"/>
      <c r="G11" s="150"/>
      <c r="H11" s="150"/>
      <c r="I11" s="150"/>
      <c r="J11" s="151"/>
      <c r="K11" s="170"/>
      <c r="L11" s="150"/>
      <c r="M11" s="150"/>
      <c r="N11" s="150"/>
      <c r="O11" s="151"/>
      <c r="P11" s="171"/>
      <c r="Q11" s="152"/>
    </row>
    <row r="12" spans="1:22" ht="32.1" customHeight="1" x14ac:dyDescent="0.25">
      <c r="A12" s="226">
        <f>Seznam!B113</f>
        <v>7</v>
      </c>
      <c r="B12" s="227" t="str">
        <f>Seznam!C113</f>
        <v>Kateřina Savková</v>
      </c>
      <c r="C12" s="218">
        <f>Seznam!D113</f>
        <v>2002</v>
      </c>
      <c r="D12" s="228" t="str">
        <f>Seznam!E113</f>
        <v>GSK Ústí nad Labem</v>
      </c>
      <c r="E12" s="237" t="str">
        <f>Seznam!F113</f>
        <v>CZE</v>
      </c>
      <c r="F12" s="229"/>
      <c r="G12" s="230"/>
      <c r="H12" s="230"/>
      <c r="I12" s="230"/>
      <c r="J12" s="231"/>
      <c r="K12" s="229"/>
      <c r="L12" s="230"/>
      <c r="M12" s="230"/>
      <c r="N12" s="230"/>
      <c r="O12" s="231"/>
      <c r="P12" s="232"/>
      <c r="Q12" s="233"/>
    </row>
    <row r="13" spans="1:22" ht="32.1" customHeight="1" x14ac:dyDescent="0.25">
      <c r="A13" s="226">
        <f>Seznam!B114</f>
        <v>8</v>
      </c>
      <c r="B13" s="227" t="str">
        <f>Seznam!C114</f>
        <v>Daria Uschakova</v>
      </c>
      <c r="C13" s="218">
        <f>Seznam!D114</f>
        <v>2002</v>
      </c>
      <c r="D13" s="228" t="str">
        <f>Seznam!E114</f>
        <v xml:space="preserve">Volgograd </v>
      </c>
      <c r="E13" s="237" t="str">
        <f>Seznam!F114</f>
        <v>RUS</v>
      </c>
      <c r="F13" s="229"/>
      <c r="G13" s="230"/>
      <c r="H13" s="230"/>
      <c r="I13" s="230"/>
      <c r="J13" s="231"/>
      <c r="K13" s="229"/>
      <c r="L13" s="230"/>
      <c r="M13" s="230"/>
      <c r="N13" s="230"/>
      <c r="O13" s="231"/>
      <c r="P13" s="232"/>
      <c r="Q13" s="233"/>
    </row>
    <row r="14" spans="1:22" ht="32.1" customHeight="1" x14ac:dyDescent="0.25">
      <c r="A14" s="226">
        <f>Seznam!B115</f>
        <v>9</v>
      </c>
      <c r="B14" s="227" t="str">
        <f>Seznam!C115</f>
        <v>Veronika Dolejší</v>
      </c>
      <c r="C14" s="218">
        <f>Seznam!D115</f>
        <v>2003</v>
      </c>
      <c r="D14" s="228" t="str">
        <f>Seznam!E115</f>
        <v>SK MG Vysočina Jihlava</v>
      </c>
      <c r="E14" s="237" t="str">
        <f>Seznam!F115</f>
        <v>CZE</v>
      </c>
      <c r="F14" s="229"/>
      <c r="G14" s="230"/>
      <c r="H14" s="230"/>
      <c r="I14" s="230"/>
      <c r="J14" s="231"/>
      <c r="K14" s="229"/>
      <c r="L14" s="230"/>
      <c r="M14" s="230"/>
      <c r="N14" s="230"/>
      <c r="O14" s="231"/>
      <c r="P14" s="232"/>
      <c r="Q14" s="233"/>
    </row>
    <row r="15" spans="1:22" ht="32.1" customHeight="1" x14ac:dyDescent="0.25">
      <c r="A15" s="226">
        <f>Seznam!B116</f>
        <v>10</v>
      </c>
      <c r="B15" s="227" t="str">
        <f>Seznam!C116</f>
        <v>Marion Möstl</v>
      </c>
      <c r="C15" s="218">
        <f>Seznam!D116</f>
        <v>2002</v>
      </c>
      <c r="D15" s="228" t="str">
        <f>Seznam!E116</f>
        <v>TGU Salzburg</v>
      </c>
      <c r="E15" s="237" t="str">
        <f>Seznam!F116</f>
        <v>AUT</v>
      </c>
      <c r="F15" s="229"/>
      <c r="G15" s="230"/>
      <c r="H15" s="230"/>
      <c r="I15" s="230"/>
      <c r="J15" s="231"/>
      <c r="K15" s="229"/>
      <c r="L15" s="230"/>
      <c r="M15" s="230"/>
      <c r="N15" s="230"/>
      <c r="O15" s="231"/>
      <c r="P15" s="232"/>
      <c r="Q15" s="233"/>
    </row>
    <row r="16" spans="1:22" ht="32.1" customHeight="1" x14ac:dyDescent="0.25">
      <c r="A16" s="226">
        <f>Seznam!B117</f>
        <v>11</v>
      </c>
      <c r="B16" s="227" t="str">
        <f>Seznam!C117</f>
        <v>Anna Szczygieł</v>
      </c>
      <c r="C16" s="218">
        <f>Seznam!D117</f>
        <v>2003</v>
      </c>
      <c r="D16" s="228" t="str">
        <f>Seznam!E117</f>
        <v>SG Legion Warszawa</v>
      </c>
      <c r="E16" s="237" t="str">
        <f>Seznam!F117</f>
        <v>POL</v>
      </c>
      <c r="F16" s="229"/>
      <c r="G16" s="230"/>
      <c r="H16" s="230"/>
      <c r="I16" s="230"/>
      <c r="J16" s="231"/>
      <c r="K16" s="229"/>
      <c r="L16" s="230"/>
      <c r="M16" s="230"/>
      <c r="N16" s="230"/>
      <c r="O16" s="231"/>
      <c r="P16" s="232"/>
      <c r="Q16" s="233"/>
    </row>
    <row r="17" spans="1:17" ht="32.1" customHeight="1" x14ac:dyDescent="0.25">
      <c r="A17" s="226">
        <f>Seznam!B118</f>
        <v>12</v>
      </c>
      <c r="B17" s="227" t="str">
        <f>Seznam!C118</f>
        <v>Natálie Šebková</v>
      </c>
      <c r="C17" s="218">
        <f>Seznam!D118</f>
        <v>2003</v>
      </c>
      <c r="D17" s="228" t="str">
        <f>Seznam!E118</f>
        <v>Sokol Praha VII</v>
      </c>
      <c r="E17" s="237" t="str">
        <f>Seznam!F118</f>
        <v>CZE</v>
      </c>
      <c r="F17" s="229"/>
      <c r="G17" s="230"/>
      <c r="H17" s="230"/>
      <c r="I17" s="230"/>
      <c r="J17" s="231"/>
      <c r="K17" s="229"/>
      <c r="L17" s="230"/>
      <c r="M17" s="230"/>
      <c r="N17" s="230"/>
      <c r="O17" s="231"/>
      <c r="P17" s="232"/>
      <c r="Q17" s="233"/>
    </row>
    <row r="18" spans="1:17" ht="32.1" customHeight="1" x14ac:dyDescent="0.25">
      <c r="A18" s="226">
        <f>Seznam!B119</f>
        <v>13</v>
      </c>
      <c r="B18" s="227" t="str">
        <f>Seznam!C119</f>
        <v>Viktorie Jelínková</v>
      </c>
      <c r="C18" s="218">
        <f>Seznam!D119</f>
        <v>2002</v>
      </c>
      <c r="D18" s="228" t="str">
        <f>Seznam!E119</f>
        <v>SKMG Máj České Budějovice</v>
      </c>
      <c r="E18" s="237" t="str">
        <f>Seznam!F119</f>
        <v>CZE</v>
      </c>
      <c r="F18" s="229"/>
      <c r="G18" s="230"/>
      <c r="H18" s="230"/>
      <c r="I18" s="230"/>
      <c r="J18" s="231"/>
      <c r="K18" s="229"/>
      <c r="L18" s="230"/>
      <c r="M18" s="230"/>
      <c r="N18" s="230"/>
      <c r="O18" s="231"/>
      <c r="P18" s="232"/>
      <c r="Q18" s="233"/>
    </row>
    <row r="19" spans="1:17" ht="32.1" customHeight="1" x14ac:dyDescent="0.25">
      <c r="A19" s="226">
        <f>Seznam!B120</f>
        <v>14</v>
      </c>
      <c r="B19" s="227" t="str">
        <f>Seznam!C120</f>
        <v>Alicja  Dobrołęcka</v>
      </c>
      <c r="C19" s="218">
        <f>Seznam!D120</f>
        <v>2003</v>
      </c>
      <c r="D19" s="228" t="str">
        <f>Seznam!E120</f>
        <v>SG Legion Warszawa</v>
      </c>
      <c r="E19" s="237" t="str">
        <f>Seznam!F120</f>
        <v>POL</v>
      </c>
      <c r="F19" s="229"/>
      <c r="G19" s="230"/>
      <c r="H19" s="230"/>
      <c r="I19" s="230"/>
      <c r="J19" s="231"/>
      <c r="K19" s="229"/>
      <c r="L19" s="230"/>
      <c r="M19" s="230"/>
      <c r="N19" s="230"/>
      <c r="O19" s="231"/>
      <c r="P19" s="232"/>
      <c r="Q19" s="233"/>
    </row>
    <row r="20" spans="1:17" ht="32.1" customHeight="1" x14ac:dyDescent="0.25">
      <c r="A20" s="226">
        <f>Seznam!B121</f>
        <v>15</v>
      </c>
      <c r="B20" s="227" t="str">
        <f>Seznam!C121</f>
        <v>Daniela Pešlová</v>
      </c>
      <c r="C20" s="218">
        <f>Seznam!D121</f>
        <v>2002</v>
      </c>
      <c r="D20" s="228" t="str">
        <f>Seznam!E121</f>
        <v>SKP MG Brno</v>
      </c>
      <c r="E20" s="237" t="str">
        <f>Seznam!F121</f>
        <v>CZE</v>
      </c>
      <c r="F20" s="229"/>
      <c r="G20" s="230"/>
      <c r="H20" s="230"/>
      <c r="I20" s="230"/>
      <c r="J20" s="231"/>
      <c r="K20" s="229"/>
      <c r="L20" s="230"/>
      <c r="M20" s="230"/>
      <c r="N20" s="230"/>
      <c r="O20" s="231"/>
      <c r="P20" s="232"/>
      <c r="Q20" s="233"/>
    </row>
    <row r="21" spans="1:17" ht="32.1" customHeight="1" x14ac:dyDescent="0.25">
      <c r="A21" s="226">
        <f>Seznam!B122</f>
        <v>16</v>
      </c>
      <c r="B21" s="227" t="str">
        <f>Seznam!C122</f>
        <v>Vanda Vrbacká</v>
      </c>
      <c r="C21" s="218">
        <f>Seznam!D122</f>
        <v>2003</v>
      </c>
      <c r="D21" s="228" t="str">
        <f>Seznam!E122</f>
        <v>TJ Slavia Hradec Králové</v>
      </c>
      <c r="E21" s="237" t="str">
        <f>Seznam!F122</f>
        <v>CZE</v>
      </c>
      <c r="F21" s="229"/>
      <c r="G21" s="230"/>
      <c r="H21" s="230"/>
      <c r="I21" s="230"/>
      <c r="J21" s="231"/>
      <c r="K21" s="229"/>
      <c r="L21" s="230"/>
      <c r="M21" s="230"/>
      <c r="N21" s="230"/>
      <c r="O21" s="231"/>
      <c r="P21" s="232"/>
      <c r="Q21" s="233"/>
    </row>
    <row r="22" spans="1:17" ht="32.1" customHeight="1" x14ac:dyDescent="0.25">
      <c r="A22" s="226">
        <f>Seznam!B123</f>
        <v>17</v>
      </c>
      <c r="B22" s="227" t="str">
        <f>Seznam!C123</f>
        <v>Adéla Golebiewska</v>
      </c>
      <c r="C22" s="218">
        <f>Seznam!D123</f>
        <v>2003</v>
      </c>
      <c r="D22" s="228" t="str">
        <f>Seznam!E123</f>
        <v>Bielsko Bialej</v>
      </c>
      <c r="E22" s="237" t="str">
        <f>Seznam!F123</f>
        <v>POL</v>
      </c>
      <c r="F22" s="229"/>
      <c r="G22" s="230"/>
      <c r="H22" s="230"/>
      <c r="I22" s="230"/>
      <c r="J22" s="231"/>
      <c r="K22" s="229"/>
      <c r="L22" s="230"/>
      <c r="M22" s="230"/>
      <c r="N22" s="230"/>
      <c r="O22" s="231"/>
      <c r="P22" s="232"/>
      <c r="Q22" s="233"/>
    </row>
    <row r="23" spans="1:17" ht="32.1" customHeight="1" x14ac:dyDescent="0.25">
      <c r="A23" s="226" t="e">
        <f>Seznam!#REF!</f>
        <v>#REF!</v>
      </c>
      <c r="B23" s="227" t="e">
        <f>Seznam!#REF!</f>
        <v>#REF!</v>
      </c>
      <c r="C23" s="218" t="e">
        <f>Seznam!#REF!</f>
        <v>#REF!</v>
      </c>
      <c r="D23" s="228" t="e">
        <f>Seznam!#REF!</f>
        <v>#REF!</v>
      </c>
      <c r="E23" s="237" t="e">
        <f>Seznam!#REF!</f>
        <v>#REF!</v>
      </c>
      <c r="F23" s="229"/>
      <c r="G23" s="230"/>
      <c r="H23" s="230"/>
      <c r="I23" s="230"/>
      <c r="J23" s="231"/>
      <c r="K23" s="229"/>
      <c r="L23" s="230"/>
      <c r="M23" s="230"/>
      <c r="N23" s="230"/>
      <c r="O23" s="231"/>
      <c r="P23" s="232"/>
      <c r="Q23" s="233"/>
    </row>
    <row r="24" spans="1:17" ht="32.1" customHeight="1" x14ac:dyDescent="0.25">
      <c r="A24" s="226">
        <f>Seznam!B125</f>
        <v>21</v>
      </c>
      <c r="B24" s="227" t="str">
        <f>Seznam!C125</f>
        <v>Tereza Kutišová</v>
      </c>
      <c r="C24" s="218">
        <f>Seznam!D125</f>
        <v>2003</v>
      </c>
      <c r="D24" s="228" t="str">
        <f>Seznam!E125</f>
        <v>RG Proactive Milevsko</v>
      </c>
      <c r="E24" s="237" t="str">
        <f>Seznam!F125</f>
        <v>CZE</v>
      </c>
      <c r="F24" s="229"/>
      <c r="G24" s="230"/>
      <c r="H24" s="230"/>
      <c r="I24" s="230"/>
      <c r="J24" s="231"/>
      <c r="K24" s="229"/>
      <c r="L24" s="230"/>
      <c r="M24" s="230"/>
      <c r="N24" s="230"/>
      <c r="O24" s="231"/>
      <c r="P24" s="232"/>
      <c r="Q24" s="233"/>
    </row>
    <row r="25" spans="1:17" ht="32.1" customHeight="1" thickBot="1" x14ac:dyDescent="0.3">
      <c r="A25" s="153"/>
      <c r="B25" s="154"/>
      <c r="C25" s="135"/>
      <c r="D25" s="155"/>
      <c r="E25" s="238"/>
      <c r="F25" s="172"/>
      <c r="G25" s="156"/>
      <c r="H25" s="156"/>
      <c r="I25" s="156"/>
      <c r="J25" s="157"/>
      <c r="K25" s="172"/>
      <c r="L25" s="156"/>
      <c r="M25" s="156"/>
      <c r="N25" s="156"/>
      <c r="O25" s="157"/>
      <c r="P25" s="173"/>
      <c r="Q25" s="158"/>
    </row>
    <row r="26" spans="1:17" ht="13.8" thickTop="1" x14ac:dyDescent="0.25"/>
  </sheetData>
  <mergeCells count="10">
    <mergeCell ref="D1:L1"/>
    <mergeCell ref="Q4:Q5"/>
    <mergeCell ref="A4:A5"/>
    <mergeCell ref="B4:B5"/>
    <mergeCell ref="C4:C5"/>
    <mergeCell ref="D4:D5"/>
    <mergeCell ref="P4:P5"/>
    <mergeCell ref="F4:J4"/>
    <mergeCell ref="K4:O4"/>
    <mergeCell ref="E4:E5"/>
  </mergeCells>
  <phoneticPr fontId="12" type="noConversion"/>
  <printOptions horizontalCentered="1"/>
  <pageMargins left="0.39370078740157483" right="0.39370078740157483" top="0.98425196850393704" bottom="0.19685039370078741" header="0.51181102362204722" footer="0"/>
  <pageSetup paperSize="9" scale="56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0"/>
  <sheetViews>
    <sheetView topLeftCell="A13" workbookViewId="0">
      <selection activeCell="S16" sqref="S16"/>
    </sheetView>
  </sheetViews>
  <sheetFormatPr defaultRowHeight="13.2" x14ac:dyDescent="0.25"/>
  <cols>
    <col min="1" max="1" width="10.6640625" customWidth="1"/>
    <col min="2" max="2" width="24.33203125" bestFit="1" customWidth="1"/>
    <col min="3" max="3" width="9" customWidth="1"/>
    <col min="4" max="4" width="28.33203125" bestFit="1" customWidth="1"/>
    <col min="5" max="5" width="6.44140625" style="5" bestFit="1" customWidth="1"/>
    <col min="6" max="8" width="10.6640625" style="48" hidden="1" customWidth="1"/>
    <col min="9" max="9" width="8.88671875" style="48" hidden="1" customWidth="1"/>
    <col min="10" max="10" width="29.6640625" style="48" customWidth="1"/>
    <col min="11" max="14" width="10.6640625" style="48" hidden="1" customWidth="1"/>
    <col min="15" max="15" width="33.44140625" customWidth="1"/>
    <col min="16" max="17" width="10.6640625" customWidth="1"/>
  </cols>
  <sheetData>
    <row r="1" spans="1:22" ht="22.8" x14ac:dyDescent="0.4">
      <c r="A1" s="1" t="s">
        <v>1739</v>
      </c>
      <c r="C1" s="4"/>
      <c r="D1" s="315" t="str">
        <f>Název</f>
        <v>Milevský pohár</v>
      </c>
      <c r="E1" s="315"/>
      <c r="F1" s="315"/>
      <c r="G1" s="315"/>
      <c r="H1" s="315"/>
      <c r="I1" s="315"/>
      <c r="J1" s="315"/>
      <c r="K1" s="315"/>
      <c r="L1" s="315"/>
      <c r="N1" s="113"/>
      <c r="Q1" s="114" t="str">
        <f>Datum</f>
        <v>12.března 2016</v>
      </c>
      <c r="R1" s="113"/>
      <c r="S1" s="113"/>
      <c r="T1" s="113"/>
      <c r="U1" s="113"/>
      <c r="V1" s="1"/>
    </row>
    <row r="2" spans="1:22" ht="22.8" x14ac:dyDescent="0.4">
      <c r="A2" s="1"/>
      <c r="C2" s="4"/>
      <c r="D2" s="1"/>
      <c r="E2" s="4"/>
      <c r="F2" s="113"/>
      <c r="G2" s="113"/>
      <c r="H2" s="113"/>
      <c r="I2" s="113"/>
      <c r="J2" s="113"/>
      <c r="K2" s="113"/>
      <c r="L2" s="113"/>
      <c r="M2" s="113"/>
      <c r="N2" s="113"/>
      <c r="Q2" s="114" t="str">
        <f>Místo</f>
        <v>Milevsko</v>
      </c>
      <c r="R2" s="113"/>
      <c r="S2" s="113"/>
      <c r="T2" s="113"/>
      <c r="U2" s="113"/>
      <c r="V2" s="1"/>
    </row>
    <row r="3" spans="1:22" ht="23.4" thickBot="1" x14ac:dyDescent="0.45">
      <c r="A3" s="159" t="str">
        <f>_kat7</f>
        <v>6. kategorie - seniorky, ročník 2000 a st.</v>
      </c>
      <c r="B3" s="159"/>
      <c r="C3" s="159"/>
      <c r="D3" s="159"/>
      <c r="E3" s="234"/>
      <c r="F3" s="159"/>
      <c r="G3" s="113"/>
      <c r="H3" s="113"/>
      <c r="I3" s="113"/>
      <c r="J3" s="113"/>
      <c r="K3" s="113"/>
      <c r="L3" s="113"/>
      <c r="M3" s="113"/>
      <c r="N3" s="113"/>
      <c r="O3" s="1"/>
      <c r="P3" s="116"/>
    </row>
    <row r="4" spans="1:22" ht="16.5" customHeight="1" thickTop="1" x14ac:dyDescent="0.25">
      <c r="A4" s="331" t="s">
        <v>471</v>
      </c>
      <c r="B4" s="319" t="s">
        <v>6</v>
      </c>
      <c r="C4" s="319" t="s">
        <v>3</v>
      </c>
      <c r="D4" s="320" t="s">
        <v>4</v>
      </c>
      <c r="E4" s="340" t="s">
        <v>5</v>
      </c>
      <c r="F4" s="337" t="str">
        <f>Kat7S1</f>
        <v>sestava se stuhou</v>
      </c>
      <c r="G4" s="338"/>
      <c r="H4" s="338"/>
      <c r="I4" s="338"/>
      <c r="J4" s="339"/>
      <c r="K4" s="337" t="str">
        <f>Kat7S2</f>
        <v>sestava s libovolným náčiním</v>
      </c>
      <c r="L4" s="338"/>
      <c r="M4" s="338"/>
      <c r="N4" s="338"/>
      <c r="O4" s="339"/>
      <c r="P4" s="335" t="s">
        <v>484</v>
      </c>
      <c r="Q4" s="329" t="s">
        <v>1740</v>
      </c>
    </row>
    <row r="5" spans="1:22" ht="16.2" thickBot="1" x14ac:dyDescent="0.3">
      <c r="A5" s="332">
        <v>0</v>
      </c>
      <c r="B5" s="333">
        <v>0</v>
      </c>
      <c r="C5" s="333">
        <v>0</v>
      </c>
      <c r="D5" s="334">
        <v>0</v>
      </c>
      <c r="E5" s="341"/>
      <c r="F5" s="146" t="s">
        <v>504</v>
      </c>
      <c r="G5" s="160" t="s">
        <v>477</v>
      </c>
      <c r="H5" s="160" t="s">
        <v>470</v>
      </c>
      <c r="I5" s="160" t="s">
        <v>482</v>
      </c>
      <c r="J5" s="161" t="s">
        <v>483</v>
      </c>
      <c r="K5" s="146" t="s">
        <v>504</v>
      </c>
      <c r="L5" s="160" t="s">
        <v>477</v>
      </c>
      <c r="M5" s="160" t="s">
        <v>470</v>
      </c>
      <c r="N5" s="160" t="s">
        <v>482</v>
      </c>
      <c r="O5" s="161" t="s">
        <v>483</v>
      </c>
      <c r="P5" s="336">
        <v>0</v>
      </c>
      <c r="Q5" s="330">
        <v>0</v>
      </c>
    </row>
    <row r="6" spans="1:22" ht="32.1" customHeight="1" thickTop="1" x14ac:dyDescent="0.25">
      <c r="A6" s="162">
        <f>Seznam!B126</f>
        <v>1</v>
      </c>
      <c r="B6" s="163" t="str">
        <f>Seznam!C126</f>
        <v>Martina Švédová</v>
      </c>
      <c r="C6" s="120">
        <f>Seznam!D126</f>
        <v>1994</v>
      </c>
      <c r="D6" s="164" t="str">
        <f>Seznam!E126</f>
        <v>SK TART MS Brno</v>
      </c>
      <c r="E6" s="235" t="str">
        <f>Seznam!F126</f>
        <v>CZE</v>
      </c>
      <c r="F6" s="167"/>
      <c r="G6" s="165"/>
      <c r="H6" s="165"/>
      <c r="I6" s="165"/>
      <c r="J6" s="166"/>
      <c r="K6" s="167"/>
      <c r="L6" s="165"/>
      <c r="M6" s="165"/>
      <c r="N6" s="165"/>
      <c r="O6" s="166"/>
      <c r="P6" s="168"/>
      <c r="Q6" s="169"/>
    </row>
    <row r="7" spans="1:22" ht="32.1" customHeight="1" x14ac:dyDescent="0.25">
      <c r="A7" s="147">
        <f>Seznam!B127</f>
        <v>2</v>
      </c>
      <c r="B7" s="148" t="str">
        <f>Seznam!C127</f>
        <v xml:space="preserve">Milena Vodičková </v>
      </c>
      <c r="C7" s="128">
        <f>Seznam!D127</f>
        <v>2000</v>
      </c>
      <c r="D7" s="149" t="str">
        <f>Seznam!E127</f>
        <v>TJ Sokol Hodkovičky</v>
      </c>
      <c r="E7" s="236" t="str">
        <f>Seznam!F127</f>
        <v>CZE</v>
      </c>
      <c r="F7" s="170"/>
      <c r="G7" s="150"/>
      <c r="H7" s="150"/>
      <c r="I7" s="150"/>
      <c r="J7" s="151"/>
      <c r="K7" s="170"/>
      <c r="L7" s="150"/>
      <c r="M7" s="150"/>
      <c r="N7" s="150"/>
      <c r="O7" s="151"/>
      <c r="P7" s="171"/>
      <c r="Q7" s="152"/>
    </row>
    <row r="8" spans="1:22" ht="32.1" customHeight="1" x14ac:dyDescent="0.25">
      <c r="A8" s="226" t="e">
        <f>Seznam!#REF!</f>
        <v>#REF!</v>
      </c>
      <c r="B8" s="227" t="e">
        <f>Seznam!#REF!</f>
        <v>#REF!</v>
      </c>
      <c r="C8" s="218" t="e">
        <f>Seznam!#REF!</f>
        <v>#REF!</v>
      </c>
      <c r="D8" s="228" t="e">
        <f>Seznam!#REF!</f>
        <v>#REF!</v>
      </c>
      <c r="E8" s="237" t="e">
        <f>Seznam!#REF!</f>
        <v>#REF!</v>
      </c>
      <c r="F8" s="229"/>
      <c r="G8" s="230"/>
      <c r="H8" s="230"/>
      <c r="I8" s="230"/>
      <c r="J8" s="231"/>
      <c r="K8" s="229"/>
      <c r="L8" s="230"/>
      <c r="M8" s="230"/>
      <c r="N8" s="230"/>
      <c r="O8" s="231"/>
      <c r="P8" s="232"/>
      <c r="Q8" s="233"/>
    </row>
    <row r="9" spans="1:22" ht="32.1" customHeight="1" thickBot="1" x14ac:dyDescent="0.3">
      <c r="A9" s="153"/>
      <c r="B9" s="154"/>
      <c r="C9" s="135"/>
      <c r="D9" s="155"/>
      <c r="E9" s="238"/>
      <c r="F9" s="172"/>
      <c r="G9" s="156"/>
      <c r="H9" s="156"/>
      <c r="I9" s="156"/>
      <c r="J9" s="157"/>
      <c r="K9" s="172"/>
      <c r="L9" s="156"/>
      <c r="M9" s="156"/>
      <c r="N9" s="156"/>
      <c r="O9" s="157"/>
      <c r="P9" s="173"/>
      <c r="Q9" s="158"/>
    </row>
    <row r="10" spans="1:22" ht="13.8" thickTop="1" x14ac:dyDescent="0.25"/>
    <row r="11" spans="1:22" ht="23.4" thickBot="1" x14ac:dyDescent="0.45">
      <c r="A11" s="159" t="str">
        <f>_kat8</f>
        <v>7. kategorie - kadetky mladší, ročník 2004 a 2005</v>
      </c>
      <c r="B11" s="159"/>
      <c r="C11" s="159"/>
      <c r="D11" s="159"/>
      <c r="E11" s="234"/>
      <c r="F11" s="159"/>
      <c r="G11" s="113"/>
      <c r="H11" s="113"/>
      <c r="I11" s="113"/>
      <c r="J11" s="113"/>
      <c r="K11" s="113"/>
      <c r="L11" s="113"/>
      <c r="M11" s="113"/>
      <c r="N11" s="113"/>
      <c r="O11" s="1"/>
      <c r="P11" s="116"/>
    </row>
    <row r="12" spans="1:22" ht="16.5" customHeight="1" thickTop="1" x14ac:dyDescent="0.25">
      <c r="A12" s="331" t="s">
        <v>471</v>
      </c>
      <c r="B12" s="319" t="s">
        <v>6</v>
      </c>
      <c r="C12" s="319" t="s">
        <v>3</v>
      </c>
      <c r="D12" s="320" t="s">
        <v>4</v>
      </c>
      <c r="E12" s="340" t="s">
        <v>5</v>
      </c>
      <c r="F12" s="337" t="str">
        <f>Kat8S1</f>
        <v>sestava bez náčiní</v>
      </c>
      <c r="G12" s="338"/>
      <c r="H12" s="338"/>
      <c r="I12" s="338"/>
      <c r="J12" s="339"/>
      <c r="K12" s="337" t="str">
        <f>Kat8S2</f>
        <v>sestava s libovolným náčiním</v>
      </c>
      <c r="L12" s="338"/>
      <c r="M12" s="338"/>
      <c r="N12" s="338"/>
      <c r="O12" s="339"/>
      <c r="P12" s="335" t="s">
        <v>484</v>
      </c>
      <c r="Q12" s="329" t="s">
        <v>1740</v>
      </c>
    </row>
    <row r="13" spans="1:22" ht="16.2" thickBot="1" x14ac:dyDescent="0.3">
      <c r="A13" s="332">
        <v>0</v>
      </c>
      <c r="B13" s="333">
        <v>0</v>
      </c>
      <c r="C13" s="333">
        <v>0</v>
      </c>
      <c r="D13" s="334">
        <v>0</v>
      </c>
      <c r="E13" s="341"/>
      <c r="F13" s="146" t="s">
        <v>504</v>
      </c>
      <c r="G13" s="160" t="s">
        <v>477</v>
      </c>
      <c r="H13" s="160" t="s">
        <v>470</v>
      </c>
      <c r="I13" s="160" t="s">
        <v>482</v>
      </c>
      <c r="J13" s="161" t="s">
        <v>483</v>
      </c>
      <c r="K13" s="146" t="s">
        <v>504</v>
      </c>
      <c r="L13" s="160" t="s">
        <v>477</v>
      </c>
      <c r="M13" s="160" t="s">
        <v>470</v>
      </c>
      <c r="N13" s="160" t="s">
        <v>482</v>
      </c>
      <c r="O13" s="161" t="s">
        <v>483</v>
      </c>
      <c r="P13" s="336">
        <v>0</v>
      </c>
      <c r="Q13" s="330">
        <v>0</v>
      </c>
    </row>
    <row r="14" spans="1:22" ht="32.1" customHeight="1" thickTop="1" x14ac:dyDescent="0.25">
      <c r="A14" s="162">
        <f>Seznam!B128</f>
        <v>1</v>
      </c>
      <c r="B14" s="163" t="str">
        <f>Seznam!C128</f>
        <v>Adéla Podlahová</v>
      </c>
      <c r="C14" s="120">
        <f>Seznam!D128</f>
        <v>2005</v>
      </c>
      <c r="D14" s="164" t="str">
        <f>Seznam!E128</f>
        <v>GSK Tábor</v>
      </c>
      <c r="E14" s="235" t="str">
        <f>Seznam!F128</f>
        <v>CZE</v>
      </c>
      <c r="F14" s="167"/>
      <c r="G14" s="165"/>
      <c r="H14" s="165"/>
      <c r="I14" s="165"/>
      <c r="J14" s="166"/>
      <c r="K14" s="167"/>
      <c r="L14" s="165"/>
      <c r="M14" s="165"/>
      <c r="N14" s="165"/>
      <c r="O14" s="166"/>
      <c r="P14" s="168"/>
      <c r="Q14" s="169"/>
    </row>
    <row r="15" spans="1:22" ht="32.1" customHeight="1" x14ac:dyDescent="0.25">
      <c r="A15" s="147">
        <f>Seznam!B129</f>
        <v>2</v>
      </c>
      <c r="B15" s="148" t="str">
        <f>Seznam!C129</f>
        <v>Anna Maršálková</v>
      </c>
      <c r="C15" s="128">
        <f>Seznam!D129</f>
        <v>2004</v>
      </c>
      <c r="D15" s="149" t="str">
        <f>Seznam!E129</f>
        <v>GSK Ústí nad Labem</v>
      </c>
      <c r="E15" s="236" t="str">
        <f>Seznam!F129</f>
        <v>CZE</v>
      </c>
      <c r="F15" s="170"/>
      <c r="G15" s="150"/>
      <c r="H15" s="150"/>
      <c r="I15" s="150"/>
      <c r="J15" s="151"/>
      <c r="K15" s="170"/>
      <c r="L15" s="150"/>
      <c r="M15" s="150"/>
      <c r="N15" s="150"/>
      <c r="O15" s="151"/>
      <c r="P15" s="171"/>
      <c r="Q15" s="152"/>
    </row>
    <row r="16" spans="1:22" ht="32.1" customHeight="1" x14ac:dyDescent="0.25">
      <c r="A16" s="226">
        <f>Seznam!B130</f>
        <v>3</v>
      </c>
      <c r="B16" s="227" t="str">
        <f>Seznam!C130</f>
        <v>Livia Miedl</v>
      </c>
      <c r="C16" s="218">
        <f>Seznam!D130</f>
        <v>2004</v>
      </c>
      <c r="D16" s="228" t="str">
        <f>Seznam!E130</f>
        <v>ÖTB Linz</v>
      </c>
      <c r="E16" s="237" t="str">
        <f>Seznam!F130</f>
        <v>AUT</v>
      </c>
      <c r="F16" s="229"/>
      <c r="G16" s="230"/>
      <c r="H16" s="230"/>
      <c r="I16" s="230"/>
      <c r="J16" s="231"/>
      <c r="K16" s="229"/>
      <c r="L16" s="230"/>
      <c r="M16" s="230"/>
      <c r="N16" s="230"/>
      <c r="O16" s="231"/>
      <c r="P16" s="232"/>
      <c r="Q16" s="233"/>
    </row>
    <row r="17" spans="1:17" ht="32.1" customHeight="1" x14ac:dyDescent="0.25">
      <c r="A17" s="226">
        <f>Seznam!B131</f>
        <v>4</v>
      </c>
      <c r="B17" s="227" t="str">
        <f>Seznam!C131</f>
        <v>Nela Pomahačová</v>
      </c>
      <c r="C17" s="218">
        <f>Seznam!D131</f>
        <v>2004</v>
      </c>
      <c r="D17" s="228" t="str">
        <f>Seznam!E131</f>
        <v>Žižkov I. Elite</v>
      </c>
      <c r="E17" s="237" t="str">
        <f>Seznam!F131</f>
        <v>CZE</v>
      </c>
      <c r="F17" s="229"/>
      <c r="G17" s="230"/>
      <c r="H17" s="230"/>
      <c r="I17" s="230"/>
      <c r="J17" s="231"/>
      <c r="K17" s="229"/>
      <c r="L17" s="230"/>
      <c r="M17" s="230"/>
      <c r="N17" s="230"/>
      <c r="O17" s="231"/>
      <c r="P17" s="232"/>
      <c r="Q17" s="233"/>
    </row>
    <row r="18" spans="1:17" ht="32.1" customHeight="1" x14ac:dyDescent="0.25">
      <c r="A18" s="226">
        <f>Seznam!B132</f>
        <v>5</v>
      </c>
      <c r="B18" s="227" t="str">
        <f>Seznam!C132</f>
        <v>Sofie Ocelíková</v>
      </c>
      <c r="C18" s="218">
        <f>Seznam!D132</f>
        <v>2004</v>
      </c>
      <c r="D18" s="228" t="str">
        <f>Seznam!E132</f>
        <v>TJ Sokol Hodkovičky</v>
      </c>
      <c r="E18" s="237" t="str">
        <f>Seznam!F132</f>
        <v>CZE</v>
      </c>
      <c r="F18" s="229"/>
      <c r="G18" s="230"/>
      <c r="H18" s="230"/>
      <c r="I18" s="230"/>
      <c r="J18" s="231"/>
      <c r="K18" s="229"/>
      <c r="L18" s="230"/>
      <c r="M18" s="230"/>
      <c r="N18" s="230"/>
      <c r="O18" s="231"/>
      <c r="P18" s="232"/>
      <c r="Q18" s="233"/>
    </row>
    <row r="19" spans="1:17" ht="32.1" customHeight="1" x14ac:dyDescent="0.25">
      <c r="A19" s="226">
        <f>Seznam!B133</f>
        <v>6</v>
      </c>
      <c r="B19" s="227" t="str">
        <f>Seznam!C133</f>
        <v>Daniela Dunová</v>
      </c>
      <c r="C19" s="218">
        <f>Seznam!D133</f>
        <v>2004</v>
      </c>
      <c r="D19" s="228" t="str">
        <f>Seznam!E133</f>
        <v>SK GymŠarm Plzeň</v>
      </c>
      <c r="E19" s="237" t="str">
        <f>Seznam!F133</f>
        <v>CZE</v>
      </c>
      <c r="F19" s="229"/>
      <c r="G19" s="230"/>
      <c r="H19" s="230"/>
      <c r="I19" s="230"/>
      <c r="J19" s="231"/>
      <c r="K19" s="229"/>
      <c r="L19" s="230"/>
      <c r="M19" s="230"/>
      <c r="N19" s="230"/>
      <c r="O19" s="231"/>
      <c r="P19" s="232"/>
      <c r="Q19" s="233"/>
    </row>
    <row r="20" spans="1:17" ht="32.1" customHeight="1" x14ac:dyDescent="0.25">
      <c r="A20" s="226">
        <f>Seznam!B134</f>
        <v>7</v>
      </c>
      <c r="B20" s="227" t="str">
        <f>Seznam!C134</f>
        <v>Agnieszka Molęda</v>
      </c>
      <c r="C20" s="218">
        <f>Seznam!D134</f>
        <v>2005</v>
      </c>
      <c r="D20" s="228" t="str">
        <f>Seznam!E134</f>
        <v>UKS Katowice</v>
      </c>
      <c r="E20" s="237" t="str">
        <f>Seznam!F134</f>
        <v>POL</v>
      </c>
      <c r="F20" s="229"/>
      <c r="G20" s="230"/>
      <c r="H20" s="230"/>
      <c r="I20" s="230"/>
      <c r="J20" s="231"/>
      <c r="K20" s="229"/>
      <c r="L20" s="230"/>
      <c r="M20" s="230"/>
      <c r="N20" s="230"/>
      <c r="O20" s="231"/>
      <c r="P20" s="232"/>
      <c r="Q20" s="233"/>
    </row>
    <row r="21" spans="1:17" ht="32.1" customHeight="1" x14ac:dyDescent="0.25">
      <c r="A21" s="226">
        <f>Seznam!B135</f>
        <v>8</v>
      </c>
      <c r="B21" s="227" t="str">
        <f>Seznam!C135</f>
        <v xml:space="preserve">Tereza Staňková </v>
      </c>
      <c r="C21" s="218">
        <f>Seznam!D135</f>
        <v>2005</v>
      </c>
      <c r="D21" s="228" t="str">
        <f>Seznam!E135</f>
        <v>SK MG Vysočina Jihlava</v>
      </c>
      <c r="E21" s="237" t="str">
        <f>Seznam!F135</f>
        <v>CZE</v>
      </c>
      <c r="F21" s="229"/>
      <c r="G21" s="230"/>
      <c r="H21" s="230"/>
      <c r="I21" s="230"/>
      <c r="J21" s="231"/>
      <c r="K21" s="229"/>
      <c r="L21" s="230"/>
      <c r="M21" s="230"/>
      <c r="N21" s="230"/>
      <c r="O21" s="231"/>
      <c r="P21" s="232"/>
      <c r="Q21" s="233"/>
    </row>
    <row r="22" spans="1:17" ht="32.1" customHeight="1" x14ac:dyDescent="0.25">
      <c r="A22" s="226">
        <f>Seznam!B136</f>
        <v>9</v>
      </c>
      <c r="B22" s="227" t="str">
        <f>Seznam!C136</f>
        <v>Natálie Tichá</v>
      </c>
      <c r="C22" s="218">
        <f>Seznam!D136</f>
        <v>2005</v>
      </c>
      <c r="D22" s="228" t="str">
        <f>Seznam!E136</f>
        <v>GSK Tábor</v>
      </c>
      <c r="E22" s="237" t="str">
        <f>Seznam!F136</f>
        <v>CZE</v>
      </c>
      <c r="F22" s="229"/>
      <c r="G22" s="230"/>
      <c r="H22" s="230"/>
      <c r="I22" s="230"/>
      <c r="J22" s="231"/>
      <c r="K22" s="229"/>
      <c r="L22" s="230"/>
      <c r="M22" s="230"/>
      <c r="N22" s="230"/>
      <c r="O22" s="231"/>
      <c r="P22" s="232"/>
      <c r="Q22" s="233"/>
    </row>
    <row r="23" spans="1:17" ht="32.1" customHeight="1" x14ac:dyDescent="0.25">
      <c r="A23" s="226">
        <f>Seznam!B137</f>
        <v>10</v>
      </c>
      <c r="B23" s="227" t="str">
        <f>Seznam!C137</f>
        <v>Linda Houdová</v>
      </c>
      <c r="C23" s="218">
        <f>Seznam!D137</f>
        <v>2004</v>
      </c>
      <c r="D23" s="228" t="str">
        <f>Seznam!E137</f>
        <v>RG Proactive Milevsko</v>
      </c>
      <c r="E23" s="237" t="str">
        <f>Seznam!F137</f>
        <v>CZE</v>
      </c>
      <c r="F23" s="229"/>
      <c r="G23" s="230"/>
      <c r="H23" s="230"/>
      <c r="I23" s="230"/>
      <c r="J23" s="231"/>
      <c r="K23" s="229"/>
      <c r="L23" s="230"/>
      <c r="M23" s="230"/>
      <c r="N23" s="230"/>
      <c r="O23" s="231"/>
      <c r="P23" s="232"/>
      <c r="Q23" s="233"/>
    </row>
    <row r="24" spans="1:17" ht="32.1" customHeight="1" x14ac:dyDescent="0.25">
      <c r="A24" s="226">
        <f>Seznam!B138</f>
        <v>11</v>
      </c>
      <c r="B24" s="227" t="str">
        <f>Seznam!C138</f>
        <v>Lucie Bretšnajdrová</v>
      </c>
      <c r="C24" s="218">
        <f>Seznam!D138</f>
        <v>2005</v>
      </c>
      <c r="D24" s="228" t="str">
        <f>Seznam!E138</f>
        <v>TJ Slavoj Plzeň</v>
      </c>
      <c r="E24" s="237" t="str">
        <f>Seznam!F138</f>
        <v>CZE</v>
      </c>
      <c r="F24" s="229"/>
      <c r="G24" s="230"/>
      <c r="H24" s="230"/>
      <c r="I24" s="230"/>
      <c r="J24" s="231"/>
      <c r="K24" s="229"/>
      <c r="L24" s="230"/>
      <c r="M24" s="230"/>
      <c r="N24" s="230"/>
      <c r="O24" s="231"/>
      <c r="P24" s="232"/>
      <c r="Q24" s="233"/>
    </row>
    <row r="25" spans="1:17" ht="32.1" customHeight="1" x14ac:dyDescent="0.25">
      <c r="A25" s="226">
        <f>Seznam!B139</f>
        <v>12</v>
      </c>
      <c r="B25" s="227" t="str">
        <f>Seznam!C139</f>
        <v>Tereza Janoušková</v>
      </c>
      <c r="C25" s="218">
        <f>Seznam!D139</f>
        <v>2005</v>
      </c>
      <c r="D25" s="228" t="str">
        <f>Seznam!E139</f>
        <v>SK MG Mantila Brno</v>
      </c>
      <c r="E25" s="237" t="str">
        <f>Seznam!F139</f>
        <v>CZE</v>
      </c>
      <c r="F25" s="229"/>
      <c r="G25" s="230"/>
      <c r="H25" s="230"/>
      <c r="I25" s="230"/>
      <c r="J25" s="231"/>
      <c r="K25" s="229"/>
      <c r="L25" s="230"/>
      <c r="M25" s="230"/>
      <c r="N25" s="230"/>
      <c r="O25" s="231"/>
      <c r="P25" s="232"/>
      <c r="Q25" s="233"/>
    </row>
    <row r="26" spans="1:17" ht="32.1" customHeight="1" x14ac:dyDescent="0.25">
      <c r="A26" s="226">
        <f>Seznam!B140</f>
        <v>13</v>
      </c>
      <c r="B26" s="227" t="str">
        <f>Seznam!C140</f>
        <v>Sara Čorluka</v>
      </c>
      <c r="C26" s="218">
        <f>Seznam!D140</f>
        <v>2004</v>
      </c>
      <c r="D26" s="228" t="str">
        <f>Seznam!E140</f>
        <v>Maksimir Zagreb</v>
      </c>
      <c r="E26" s="237" t="str">
        <f>Seznam!F140</f>
        <v>CRO</v>
      </c>
      <c r="F26" s="229"/>
      <c r="G26" s="230"/>
      <c r="H26" s="230"/>
      <c r="I26" s="230"/>
      <c r="J26" s="231"/>
      <c r="K26" s="229"/>
      <c r="L26" s="230"/>
      <c r="M26" s="230"/>
      <c r="N26" s="230"/>
      <c r="O26" s="231"/>
      <c r="P26" s="232"/>
      <c r="Q26" s="233"/>
    </row>
    <row r="27" spans="1:17" ht="32.1" customHeight="1" x14ac:dyDescent="0.25">
      <c r="A27" s="226">
        <f>Seznam!B141</f>
        <v>14</v>
      </c>
      <c r="B27" s="227" t="str">
        <f>Seznam!C141</f>
        <v>Eva Šiková</v>
      </c>
      <c r="C27" s="218">
        <f>Seznam!D141</f>
        <v>2004</v>
      </c>
      <c r="D27" s="228" t="str">
        <f>Seznam!E141</f>
        <v>GSK Tábor</v>
      </c>
      <c r="E27" s="237" t="str">
        <f>Seznam!F141</f>
        <v>CZE</v>
      </c>
      <c r="F27" s="229"/>
      <c r="G27" s="230"/>
      <c r="H27" s="230"/>
      <c r="I27" s="230"/>
      <c r="J27" s="231"/>
      <c r="K27" s="229"/>
      <c r="L27" s="230"/>
      <c r="M27" s="230"/>
      <c r="N27" s="230"/>
      <c r="O27" s="231"/>
      <c r="P27" s="232"/>
      <c r="Q27" s="233"/>
    </row>
    <row r="28" spans="1:17" ht="32.1" customHeight="1" x14ac:dyDescent="0.25">
      <c r="A28" s="226">
        <f>Seznam!B142</f>
        <v>15</v>
      </c>
      <c r="B28" s="227" t="str">
        <f>Seznam!C142</f>
        <v>Erika Potůčková</v>
      </c>
      <c r="C28" s="218">
        <f>Seznam!D142</f>
        <v>2004</v>
      </c>
      <c r="D28" s="228" t="str">
        <f>Seznam!E142</f>
        <v>SK MG Vysočina Jihlava</v>
      </c>
      <c r="E28" s="237" t="str">
        <f>Seznam!F142</f>
        <v>CZE</v>
      </c>
      <c r="F28" s="229"/>
      <c r="G28" s="230"/>
      <c r="H28" s="230"/>
      <c r="I28" s="230"/>
      <c r="J28" s="231"/>
      <c r="K28" s="229"/>
      <c r="L28" s="230"/>
      <c r="M28" s="230"/>
      <c r="N28" s="230"/>
      <c r="O28" s="231"/>
      <c r="P28" s="232"/>
      <c r="Q28" s="233"/>
    </row>
    <row r="29" spans="1:17" ht="32.1" customHeight="1" thickBot="1" x14ac:dyDescent="0.3">
      <c r="A29" s="153"/>
      <c r="B29" s="154"/>
      <c r="C29" s="135"/>
      <c r="D29" s="155"/>
      <c r="E29" s="238"/>
      <c r="F29" s="172"/>
      <c r="G29" s="156"/>
      <c r="H29" s="156"/>
      <c r="I29" s="156"/>
      <c r="J29" s="157"/>
      <c r="K29" s="172"/>
      <c r="L29" s="156"/>
      <c r="M29" s="156"/>
      <c r="N29" s="156"/>
      <c r="O29" s="157"/>
      <c r="P29" s="173"/>
      <c r="Q29" s="158"/>
    </row>
    <row r="30" spans="1:17" ht="13.8" thickTop="1" x14ac:dyDescent="0.25"/>
  </sheetData>
  <mergeCells count="19">
    <mergeCell ref="D1:L1"/>
    <mergeCell ref="P4:P5"/>
    <mergeCell ref="F4:J4"/>
    <mergeCell ref="K4:O4"/>
    <mergeCell ref="E4:E5"/>
    <mergeCell ref="A12:A13"/>
    <mergeCell ref="B12:B13"/>
    <mergeCell ref="C12:C13"/>
    <mergeCell ref="D12:D13"/>
    <mergeCell ref="Q4:Q5"/>
    <mergeCell ref="A4:A5"/>
    <mergeCell ref="B4:B5"/>
    <mergeCell ref="C4:C5"/>
    <mergeCell ref="D4:D5"/>
    <mergeCell ref="Q12:Q13"/>
    <mergeCell ref="E12:E13"/>
    <mergeCell ref="F12:J12"/>
    <mergeCell ref="K12:O12"/>
    <mergeCell ref="P12:P13"/>
  </mergeCells>
  <phoneticPr fontId="12" type="noConversion"/>
  <printOptions horizontalCentered="1"/>
  <pageMargins left="0.39370078740157483" right="0.39370078740157483" top="0.98425196850393704" bottom="0.19685039370078741" header="0.51181102362204722" footer="0"/>
  <pageSetup paperSize="9" scale="5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6"/>
  <sheetViews>
    <sheetView topLeftCell="A19" workbookViewId="0">
      <selection activeCell="S16" sqref="S16"/>
    </sheetView>
  </sheetViews>
  <sheetFormatPr defaultRowHeight="13.2" x14ac:dyDescent="0.25"/>
  <cols>
    <col min="1" max="1" width="10.6640625" customWidth="1"/>
    <col min="2" max="2" width="25.88671875" bestFit="1" customWidth="1"/>
    <col min="3" max="3" width="9" customWidth="1"/>
    <col min="4" max="4" width="36.44140625" bestFit="1" customWidth="1"/>
    <col min="5" max="5" width="6.44140625" style="5" bestFit="1" customWidth="1"/>
    <col min="6" max="8" width="10.6640625" style="48" hidden="1" customWidth="1"/>
    <col min="9" max="9" width="8.88671875" style="48" hidden="1" customWidth="1"/>
    <col min="10" max="10" width="29.6640625" style="48" customWidth="1"/>
    <col min="11" max="14" width="10.6640625" style="48" hidden="1" customWidth="1"/>
    <col min="15" max="15" width="33.44140625" customWidth="1"/>
    <col min="16" max="17" width="10.6640625" customWidth="1"/>
  </cols>
  <sheetData>
    <row r="1" spans="1:22" ht="22.8" x14ac:dyDescent="0.4">
      <c r="A1" s="1" t="s">
        <v>1739</v>
      </c>
      <c r="C1" s="4"/>
      <c r="D1" s="315" t="str">
        <f>Název</f>
        <v>Milevský pohár</v>
      </c>
      <c r="E1" s="315"/>
      <c r="F1" s="315"/>
      <c r="G1" s="315"/>
      <c r="H1" s="315"/>
      <c r="I1" s="315"/>
      <c r="J1" s="315"/>
      <c r="K1" s="315"/>
      <c r="L1" s="315"/>
      <c r="N1" s="113"/>
      <c r="Q1" s="114" t="str">
        <f>Datum</f>
        <v>12.března 2016</v>
      </c>
      <c r="R1" s="113"/>
      <c r="S1" s="113"/>
      <c r="T1" s="113"/>
      <c r="U1" s="113"/>
      <c r="V1" s="1"/>
    </row>
    <row r="2" spans="1:22" ht="22.8" x14ac:dyDescent="0.4">
      <c r="A2" s="1"/>
      <c r="C2" s="4"/>
      <c r="D2" s="1"/>
      <c r="E2" s="4"/>
      <c r="F2" s="113"/>
      <c r="G2" s="113"/>
      <c r="H2" s="113"/>
      <c r="I2" s="113"/>
      <c r="J2" s="113"/>
      <c r="K2" s="113"/>
      <c r="L2" s="113"/>
      <c r="M2" s="113"/>
      <c r="N2" s="113"/>
      <c r="Q2" s="114" t="str">
        <f>Místo</f>
        <v>Milevsko</v>
      </c>
      <c r="R2" s="113"/>
      <c r="S2" s="113"/>
      <c r="T2" s="113"/>
      <c r="U2" s="113"/>
      <c r="V2" s="1"/>
    </row>
    <row r="3" spans="1:22" ht="23.4" thickBot="1" x14ac:dyDescent="0.45">
      <c r="A3" s="159" t="str">
        <f>_kat9</f>
        <v>8. kategorie - kadetky starší, ročník 2001 - 2003</v>
      </c>
      <c r="B3" s="159"/>
      <c r="C3" s="159"/>
      <c r="D3" s="159"/>
      <c r="E3" s="234"/>
      <c r="F3" s="159"/>
      <c r="G3" s="113"/>
      <c r="H3" s="113"/>
      <c r="I3" s="113"/>
      <c r="J3" s="113"/>
      <c r="K3" s="113"/>
      <c r="L3" s="113"/>
      <c r="M3" s="113"/>
      <c r="N3" s="113"/>
      <c r="O3" s="1"/>
      <c r="P3" s="116"/>
    </row>
    <row r="4" spans="1:22" ht="16.5" customHeight="1" thickTop="1" x14ac:dyDescent="0.25">
      <c r="A4" s="331" t="s">
        <v>471</v>
      </c>
      <c r="B4" s="319" t="s">
        <v>6</v>
      </c>
      <c r="C4" s="319" t="s">
        <v>3</v>
      </c>
      <c r="D4" s="320" t="s">
        <v>4</v>
      </c>
      <c r="E4" s="340" t="s">
        <v>5</v>
      </c>
      <c r="F4" s="337" t="str">
        <f>Kat9S1</f>
        <v>sestava s kuželi</v>
      </c>
      <c r="G4" s="338"/>
      <c r="H4" s="338"/>
      <c r="I4" s="338"/>
      <c r="J4" s="339"/>
      <c r="K4" s="337" t="str">
        <f>Kat9S2</f>
        <v>sestava s libovolným náčiním</v>
      </c>
      <c r="L4" s="338"/>
      <c r="M4" s="338"/>
      <c r="N4" s="338"/>
      <c r="O4" s="339"/>
      <c r="P4" s="335" t="s">
        <v>484</v>
      </c>
      <c r="Q4" s="329" t="s">
        <v>1740</v>
      </c>
    </row>
    <row r="5" spans="1:22" ht="16.2" thickBot="1" x14ac:dyDescent="0.3">
      <c r="A5" s="332">
        <v>0</v>
      </c>
      <c r="B5" s="333">
        <v>0</v>
      </c>
      <c r="C5" s="333">
        <v>0</v>
      </c>
      <c r="D5" s="334">
        <v>0</v>
      </c>
      <c r="E5" s="341"/>
      <c r="F5" s="146" t="s">
        <v>504</v>
      </c>
      <c r="G5" s="160" t="s">
        <v>477</v>
      </c>
      <c r="H5" s="160" t="s">
        <v>470</v>
      </c>
      <c r="I5" s="160" t="s">
        <v>482</v>
      </c>
      <c r="J5" s="161" t="s">
        <v>483</v>
      </c>
      <c r="K5" s="146" t="s">
        <v>504</v>
      </c>
      <c r="L5" s="160" t="s">
        <v>477</v>
      </c>
      <c r="M5" s="160" t="s">
        <v>470</v>
      </c>
      <c r="N5" s="160" t="s">
        <v>482</v>
      </c>
      <c r="O5" s="161" t="s">
        <v>483</v>
      </c>
      <c r="P5" s="336">
        <v>0</v>
      </c>
      <c r="Q5" s="330">
        <v>0</v>
      </c>
    </row>
    <row r="6" spans="1:22" ht="32.1" customHeight="1" thickTop="1" x14ac:dyDescent="0.25">
      <c r="A6" s="162">
        <f>Seznam!B143</f>
        <v>1</v>
      </c>
      <c r="B6" s="163" t="str">
        <f>Seznam!C143</f>
        <v>Ava Kuntscherová</v>
      </c>
      <c r="C6" s="120">
        <f>Seznam!D143</f>
        <v>2001</v>
      </c>
      <c r="D6" s="164" t="str">
        <f>Seznam!E143</f>
        <v>TJ Slavoj Plzeň</v>
      </c>
      <c r="E6" s="235" t="str">
        <f>Seznam!F143</f>
        <v>CZE</v>
      </c>
      <c r="F6" s="167"/>
      <c r="G6" s="165"/>
      <c r="H6" s="165"/>
      <c r="I6" s="165"/>
      <c r="J6" s="166"/>
      <c r="K6" s="167"/>
      <c r="L6" s="165"/>
      <c r="M6" s="165"/>
      <c r="N6" s="165"/>
      <c r="O6" s="166"/>
      <c r="P6" s="168"/>
      <c r="Q6" s="169"/>
    </row>
    <row r="7" spans="1:22" ht="32.1" customHeight="1" x14ac:dyDescent="0.25">
      <c r="A7" s="147">
        <f>Seznam!B144</f>
        <v>2</v>
      </c>
      <c r="B7" s="148" t="str">
        <f>Seznam!C144</f>
        <v>Kateřina Minksová</v>
      </c>
      <c r="C7" s="128">
        <f>Seznam!D144</f>
        <v>2002</v>
      </c>
      <c r="D7" s="149" t="str">
        <f>Seznam!E144</f>
        <v>TJ Sokol Hodkovičky</v>
      </c>
      <c r="E7" s="236" t="str">
        <f>Seznam!F144</f>
        <v>CZE</v>
      </c>
      <c r="F7" s="170"/>
      <c r="G7" s="150"/>
      <c r="H7" s="150"/>
      <c r="I7" s="150"/>
      <c r="J7" s="151"/>
      <c r="K7" s="170"/>
      <c r="L7" s="150"/>
      <c r="M7" s="150"/>
      <c r="N7" s="150"/>
      <c r="O7" s="151"/>
      <c r="P7" s="171"/>
      <c r="Q7" s="152"/>
    </row>
    <row r="8" spans="1:22" ht="32.1" customHeight="1" x14ac:dyDescent="0.25">
      <c r="A8" s="226">
        <f>Seznam!B145</f>
        <v>3</v>
      </c>
      <c r="B8" s="227" t="str">
        <f>Seznam!C145</f>
        <v>Wiktoria Psecka</v>
      </c>
      <c r="C8" s="218">
        <f>Seznam!D145</f>
        <v>2003</v>
      </c>
      <c r="D8" s="228" t="str">
        <f>Seznam!E145</f>
        <v>UKS Katowice</v>
      </c>
      <c r="E8" s="237" t="str">
        <f>Seznam!F145</f>
        <v>POL</v>
      </c>
      <c r="F8" s="229"/>
      <c r="G8" s="230"/>
      <c r="H8" s="230"/>
      <c r="I8" s="230"/>
      <c r="J8" s="231"/>
      <c r="K8" s="229"/>
      <c r="L8" s="230"/>
      <c r="M8" s="230"/>
      <c r="N8" s="230"/>
      <c r="O8" s="231"/>
      <c r="P8" s="232"/>
      <c r="Q8" s="233"/>
    </row>
    <row r="9" spans="1:22" ht="32.1" customHeight="1" x14ac:dyDescent="0.25">
      <c r="A9" s="226" t="e">
        <f>Seznam!#REF!</f>
        <v>#REF!</v>
      </c>
      <c r="B9" s="227" t="e">
        <f>Seznam!#REF!</f>
        <v>#REF!</v>
      </c>
      <c r="C9" s="218" t="e">
        <f>Seznam!#REF!</f>
        <v>#REF!</v>
      </c>
      <c r="D9" s="228" t="e">
        <f>Seznam!#REF!</f>
        <v>#REF!</v>
      </c>
      <c r="E9" s="237" t="e">
        <f>Seznam!#REF!</f>
        <v>#REF!</v>
      </c>
      <c r="F9" s="229"/>
      <c r="G9" s="230"/>
      <c r="H9" s="230"/>
      <c r="I9" s="230"/>
      <c r="J9" s="231"/>
      <c r="K9" s="229"/>
      <c r="L9" s="230"/>
      <c r="M9" s="230"/>
      <c r="N9" s="230"/>
      <c r="O9" s="231"/>
      <c r="P9" s="232"/>
      <c r="Q9" s="233"/>
    </row>
    <row r="10" spans="1:22" ht="32.1" customHeight="1" x14ac:dyDescent="0.25">
      <c r="A10" s="226">
        <f>Seznam!B146</f>
        <v>5</v>
      </c>
      <c r="B10" s="227" t="str">
        <f>Seznam!C146</f>
        <v>Klára Tamchynová</v>
      </c>
      <c r="C10" s="218">
        <f>Seznam!D146</f>
        <v>2001</v>
      </c>
      <c r="D10" s="228" t="str">
        <f>Seznam!E146</f>
        <v>TopGym Karlovy Vary</v>
      </c>
      <c r="E10" s="237" t="str">
        <f>Seznam!F146</f>
        <v>CZE</v>
      </c>
      <c r="F10" s="229"/>
      <c r="G10" s="230"/>
      <c r="H10" s="230"/>
      <c r="I10" s="230"/>
      <c r="J10" s="231"/>
      <c r="K10" s="229"/>
      <c r="L10" s="230"/>
      <c r="M10" s="230"/>
      <c r="N10" s="230"/>
      <c r="O10" s="231"/>
      <c r="P10" s="232"/>
      <c r="Q10" s="233"/>
    </row>
    <row r="11" spans="1:22" ht="32.1" customHeight="1" x14ac:dyDescent="0.25">
      <c r="A11" s="226">
        <f>Seznam!B147</f>
        <v>6</v>
      </c>
      <c r="B11" s="227" t="str">
        <f>Seznam!C147</f>
        <v xml:space="preserve">Tereza Palupčíková </v>
      </c>
      <c r="C11" s="218">
        <f>Seznam!D147</f>
        <v>2001</v>
      </c>
      <c r="D11" s="228" t="str">
        <f>Seznam!E147</f>
        <v>Středisko volného času Bruntál</v>
      </c>
      <c r="E11" s="237" t="str">
        <f>Seznam!F147</f>
        <v>CZE</v>
      </c>
      <c r="F11" s="229"/>
      <c r="G11" s="230"/>
      <c r="H11" s="230"/>
      <c r="I11" s="230"/>
      <c r="J11" s="231"/>
      <c r="K11" s="229"/>
      <c r="L11" s="230"/>
      <c r="M11" s="230"/>
      <c r="N11" s="230"/>
      <c r="O11" s="231"/>
      <c r="P11" s="232"/>
      <c r="Q11" s="233"/>
    </row>
    <row r="12" spans="1:22" ht="32.1" customHeight="1" x14ac:dyDescent="0.25">
      <c r="A12" s="226">
        <f>Seznam!B148</f>
        <v>7</v>
      </c>
      <c r="B12" s="227" t="str">
        <f>Seznam!C148</f>
        <v>Michaela Cajthamlová</v>
      </c>
      <c r="C12" s="218">
        <f>Seznam!D148</f>
        <v>2001</v>
      </c>
      <c r="D12" s="228" t="str">
        <f>Seznam!E148</f>
        <v>SK GymŠarm Plzeň</v>
      </c>
      <c r="E12" s="237" t="str">
        <f>Seznam!F148</f>
        <v>CZE</v>
      </c>
      <c r="F12" s="229"/>
      <c r="G12" s="230"/>
      <c r="H12" s="230"/>
      <c r="I12" s="230"/>
      <c r="J12" s="231"/>
      <c r="K12" s="229"/>
      <c r="L12" s="230"/>
      <c r="M12" s="230"/>
      <c r="N12" s="230"/>
      <c r="O12" s="231"/>
      <c r="P12" s="232"/>
      <c r="Q12" s="233"/>
    </row>
    <row r="13" spans="1:22" ht="32.1" customHeight="1" x14ac:dyDescent="0.25">
      <c r="A13" s="226">
        <f>Seznam!B149</f>
        <v>8</v>
      </c>
      <c r="B13" s="227" t="str">
        <f>Seznam!C149</f>
        <v>Michalina Nicpoń</v>
      </c>
      <c r="C13" s="218">
        <f>Seznam!D149</f>
        <v>2002</v>
      </c>
      <c r="D13" s="228" t="str">
        <f>Seznam!E149</f>
        <v>SG Legion Warszawa</v>
      </c>
      <c r="E13" s="237" t="str">
        <f>Seznam!F149</f>
        <v>POL</v>
      </c>
      <c r="F13" s="229"/>
      <c r="G13" s="230"/>
      <c r="H13" s="230"/>
      <c r="I13" s="230"/>
      <c r="J13" s="231"/>
      <c r="K13" s="229"/>
      <c r="L13" s="230"/>
      <c r="M13" s="230"/>
      <c r="N13" s="230"/>
      <c r="O13" s="231"/>
      <c r="P13" s="232"/>
      <c r="Q13" s="233"/>
    </row>
    <row r="14" spans="1:22" ht="32.1" customHeight="1" x14ac:dyDescent="0.25">
      <c r="A14" s="226">
        <f>Seznam!B150</f>
        <v>9</v>
      </c>
      <c r="B14" s="227" t="str">
        <f>Seznam!C150</f>
        <v>Natálie Rajchartová</v>
      </c>
      <c r="C14" s="218">
        <f>Seznam!D150</f>
        <v>2002</v>
      </c>
      <c r="D14" s="228" t="str">
        <f>Seznam!E150</f>
        <v>SK GymŠarm Plzeň</v>
      </c>
      <c r="E14" s="237" t="str">
        <f>Seznam!F150</f>
        <v>CZE</v>
      </c>
      <c r="F14" s="229"/>
      <c r="G14" s="230"/>
      <c r="H14" s="230"/>
      <c r="I14" s="230"/>
      <c r="J14" s="231"/>
      <c r="K14" s="229"/>
      <c r="L14" s="230"/>
      <c r="M14" s="230"/>
      <c r="N14" s="230"/>
      <c r="O14" s="231"/>
      <c r="P14" s="232"/>
      <c r="Q14" s="233"/>
    </row>
    <row r="15" spans="1:22" ht="32.1" customHeight="1" x14ac:dyDescent="0.25">
      <c r="A15" s="226">
        <f>Seznam!B151</f>
        <v>10</v>
      </c>
      <c r="B15" s="227" t="str">
        <f>Seznam!C151</f>
        <v>Juliána Mocná</v>
      </c>
      <c r="C15" s="218">
        <f>Seznam!D151</f>
        <v>2002</v>
      </c>
      <c r="D15" s="228" t="str">
        <f>Seznam!E151</f>
        <v>Sokol Praha VII</v>
      </c>
      <c r="E15" s="237" t="str">
        <f>Seznam!F151</f>
        <v>CZE</v>
      </c>
      <c r="F15" s="229"/>
      <c r="G15" s="230"/>
      <c r="H15" s="230"/>
      <c r="I15" s="230"/>
      <c r="J15" s="231"/>
      <c r="K15" s="229"/>
      <c r="L15" s="230"/>
      <c r="M15" s="230"/>
      <c r="N15" s="230"/>
      <c r="O15" s="231"/>
      <c r="P15" s="232"/>
      <c r="Q15" s="233"/>
    </row>
    <row r="16" spans="1:22" ht="32.1" customHeight="1" x14ac:dyDescent="0.25">
      <c r="A16" s="226">
        <f>Seznam!B152</f>
        <v>11</v>
      </c>
      <c r="B16" s="227" t="str">
        <f>Seznam!C152</f>
        <v>Linda Rambousková</v>
      </c>
      <c r="C16" s="218">
        <f>Seznam!D152</f>
        <v>2002</v>
      </c>
      <c r="D16" s="228" t="str">
        <f>Seznam!E152</f>
        <v>GSK Tábor</v>
      </c>
      <c r="E16" s="237" t="str">
        <f>Seznam!F152</f>
        <v>CZE</v>
      </c>
      <c r="F16" s="229"/>
      <c r="G16" s="230"/>
      <c r="H16" s="230"/>
      <c r="I16" s="230"/>
      <c r="J16" s="231"/>
      <c r="K16" s="229"/>
      <c r="L16" s="230"/>
      <c r="M16" s="230"/>
      <c r="N16" s="230"/>
      <c r="O16" s="231"/>
      <c r="P16" s="232"/>
      <c r="Q16" s="233"/>
    </row>
    <row r="17" spans="1:17" ht="32.1" customHeight="1" x14ac:dyDescent="0.25">
      <c r="A17" s="226">
        <f>Seznam!B153</f>
        <v>12</v>
      </c>
      <c r="B17" s="227" t="str">
        <f>Seznam!C153</f>
        <v>Barbora Smékalová</v>
      </c>
      <c r="C17" s="218">
        <f>Seznam!D153</f>
        <v>2002</v>
      </c>
      <c r="D17" s="228" t="str">
        <f>Seznam!E153</f>
        <v>Středisko volného času Bruntál</v>
      </c>
      <c r="E17" s="237" t="str">
        <f>Seznam!F153</f>
        <v>CZE</v>
      </c>
      <c r="F17" s="229"/>
      <c r="G17" s="230"/>
      <c r="H17" s="230"/>
      <c r="I17" s="230"/>
      <c r="J17" s="231"/>
      <c r="K17" s="229"/>
      <c r="L17" s="230"/>
      <c r="M17" s="230"/>
      <c r="N17" s="230"/>
      <c r="O17" s="231"/>
      <c r="P17" s="232"/>
      <c r="Q17" s="233"/>
    </row>
    <row r="18" spans="1:17" ht="32.1" customHeight="1" x14ac:dyDescent="0.25">
      <c r="A18" s="226">
        <f>Seznam!B154</f>
        <v>13</v>
      </c>
      <c r="B18" s="227" t="str">
        <f>Seznam!C154</f>
        <v>Denisa Hejduková</v>
      </c>
      <c r="C18" s="218">
        <f>Seznam!D154</f>
        <v>2001</v>
      </c>
      <c r="D18" s="228" t="str">
        <f>Seznam!E154</f>
        <v>SK MG Vysočina Jihlava</v>
      </c>
      <c r="E18" s="237" t="str">
        <f>Seznam!F154</f>
        <v>CZE</v>
      </c>
      <c r="F18" s="229"/>
      <c r="G18" s="230"/>
      <c r="H18" s="230"/>
      <c r="I18" s="230"/>
      <c r="J18" s="231"/>
      <c r="K18" s="229"/>
      <c r="L18" s="230"/>
      <c r="M18" s="230"/>
      <c r="N18" s="230"/>
      <c r="O18" s="231"/>
      <c r="P18" s="232"/>
      <c r="Q18" s="233"/>
    </row>
    <row r="19" spans="1:17" ht="32.1" customHeight="1" x14ac:dyDescent="0.25">
      <c r="A19" s="226">
        <f>Seznam!B156</f>
        <v>15</v>
      </c>
      <c r="B19" s="227" t="str">
        <f>Seznam!C156</f>
        <v>Natalie Dudová</v>
      </c>
      <c r="C19" s="218">
        <f>Seznam!D156</f>
        <v>2001</v>
      </c>
      <c r="D19" s="228" t="str">
        <f>Seznam!E156</f>
        <v>SK MG Mantila Brno</v>
      </c>
      <c r="E19" s="237" t="str">
        <f>Seznam!F156</f>
        <v>CZE</v>
      </c>
      <c r="F19" s="229"/>
      <c r="G19" s="230"/>
      <c r="H19" s="230"/>
      <c r="I19" s="230"/>
      <c r="J19" s="231"/>
      <c r="K19" s="229"/>
      <c r="L19" s="230"/>
      <c r="M19" s="230"/>
      <c r="N19" s="230"/>
      <c r="O19" s="231"/>
      <c r="P19" s="232"/>
      <c r="Q19" s="233"/>
    </row>
    <row r="20" spans="1:17" ht="32.1" customHeight="1" thickBot="1" x14ac:dyDescent="0.3">
      <c r="A20" s="153"/>
      <c r="B20" s="154"/>
      <c r="C20" s="135"/>
      <c r="D20" s="155"/>
      <c r="E20" s="238"/>
      <c r="F20" s="172"/>
      <c r="G20" s="156"/>
      <c r="H20" s="156"/>
      <c r="I20" s="156"/>
      <c r="J20" s="157"/>
      <c r="K20" s="172"/>
      <c r="L20" s="156"/>
      <c r="M20" s="156"/>
      <c r="N20" s="156"/>
      <c r="O20" s="157"/>
      <c r="P20" s="173"/>
      <c r="Q20" s="158"/>
    </row>
    <row r="21" spans="1:17" ht="13.8" thickTop="1" x14ac:dyDescent="0.25"/>
    <row r="22" spans="1:17" ht="23.4" thickBot="1" x14ac:dyDescent="0.45">
      <c r="A22" s="159" t="str">
        <f>_kat10</f>
        <v>9. kategorie - dorostenky, ročník 2000 a st.</v>
      </c>
      <c r="B22" s="159"/>
      <c r="C22" s="159"/>
      <c r="D22" s="159"/>
      <c r="E22" s="234"/>
      <c r="F22" s="159"/>
      <c r="G22" s="113"/>
      <c r="H22" s="113"/>
      <c r="I22" s="113"/>
      <c r="J22" s="113"/>
      <c r="K22" s="113"/>
      <c r="L22" s="113"/>
      <c r="M22" s="113"/>
      <c r="N22" s="113"/>
      <c r="O22" s="1"/>
      <c r="P22" s="116"/>
    </row>
    <row r="23" spans="1:17" ht="16.5" customHeight="1" thickTop="1" x14ac:dyDescent="0.25">
      <c r="A23" s="331" t="s">
        <v>471</v>
      </c>
      <c r="B23" s="319" t="s">
        <v>6</v>
      </c>
      <c r="C23" s="319" t="s">
        <v>3</v>
      </c>
      <c r="D23" s="320" t="s">
        <v>4</v>
      </c>
      <c r="E23" s="340" t="s">
        <v>5</v>
      </c>
      <c r="F23" s="337" t="str">
        <f>Kat10S1</f>
        <v>sestava s míčem</v>
      </c>
      <c r="G23" s="338"/>
      <c r="H23" s="338"/>
      <c r="I23" s="338"/>
      <c r="J23" s="339"/>
      <c r="K23" s="337" t="str">
        <f>Kat9S2</f>
        <v>sestava s libovolným náčiním</v>
      </c>
      <c r="L23" s="338"/>
      <c r="M23" s="338"/>
      <c r="N23" s="338"/>
      <c r="O23" s="339"/>
      <c r="P23" s="335" t="s">
        <v>484</v>
      </c>
      <c r="Q23" s="329" t="s">
        <v>1740</v>
      </c>
    </row>
    <row r="24" spans="1:17" ht="16.2" thickBot="1" x14ac:dyDescent="0.3">
      <c r="A24" s="332">
        <v>0</v>
      </c>
      <c r="B24" s="333">
        <v>0</v>
      </c>
      <c r="C24" s="333">
        <v>0</v>
      </c>
      <c r="D24" s="334">
        <v>0</v>
      </c>
      <c r="E24" s="341"/>
      <c r="F24" s="146" t="s">
        <v>504</v>
      </c>
      <c r="G24" s="160" t="s">
        <v>477</v>
      </c>
      <c r="H24" s="160" t="s">
        <v>470</v>
      </c>
      <c r="I24" s="160" t="s">
        <v>482</v>
      </c>
      <c r="J24" s="161" t="s">
        <v>483</v>
      </c>
      <c r="K24" s="146" t="s">
        <v>504</v>
      </c>
      <c r="L24" s="160" t="s">
        <v>477</v>
      </c>
      <c r="M24" s="160" t="s">
        <v>470</v>
      </c>
      <c r="N24" s="160" t="s">
        <v>482</v>
      </c>
      <c r="O24" s="161" t="s">
        <v>483</v>
      </c>
      <c r="P24" s="336">
        <v>0</v>
      </c>
      <c r="Q24" s="330">
        <v>0</v>
      </c>
    </row>
    <row r="25" spans="1:17" ht="32.1" customHeight="1" thickTop="1" x14ac:dyDescent="0.25">
      <c r="A25" s="162">
        <f>Seznam!B157</f>
        <v>1</v>
      </c>
      <c r="B25" s="163" t="str">
        <f>Seznam!C157</f>
        <v>Nicole Hájková</v>
      </c>
      <c r="C25" s="120">
        <f>Seznam!D157</f>
        <v>2000</v>
      </c>
      <c r="D25" s="164" t="str">
        <f>Seznam!E157</f>
        <v>SK MG Mantila Brno</v>
      </c>
      <c r="E25" s="235" t="str">
        <f>Seznam!F157</f>
        <v>CZE</v>
      </c>
      <c r="F25" s="167"/>
      <c r="G25" s="165"/>
      <c r="H25" s="165"/>
      <c r="I25" s="165"/>
      <c r="J25" s="166"/>
      <c r="K25" s="167"/>
      <c r="L25" s="165"/>
      <c r="M25" s="165"/>
      <c r="N25" s="165"/>
      <c r="O25" s="166"/>
      <c r="P25" s="168"/>
      <c r="Q25" s="169"/>
    </row>
    <row r="26" spans="1:17" ht="32.1" customHeight="1" x14ac:dyDescent="0.25">
      <c r="A26" s="147">
        <f>Seznam!B158</f>
        <v>2</v>
      </c>
      <c r="B26" s="148" t="str">
        <f>Seznam!C158</f>
        <v>Katharina Granzner</v>
      </c>
      <c r="C26" s="128">
        <f>Seznam!D158</f>
        <v>1999</v>
      </c>
      <c r="D26" s="149" t="str">
        <f>Seznam!E158</f>
        <v>ÖTB Linz</v>
      </c>
      <c r="E26" s="236" t="str">
        <f>Seznam!F158</f>
        <v>AUT</v>
      </c>
      <c r="F26" s="170"/>
      <c r="G26" s="150"/>
      <c r="H26" s="150"/>
      <c r="I26" s="150"/>
      <c r="J26" s="151"/>
      <c r="K26" s="170"/>
      <c r="L26" s="150"/>
      <c r="M26" s="150"/>
      <c r="N26" s="150"/>
      <c r="O26" s="151"/>
      <c r="P26" s="171"/>
      <c r="Q26" s="152"/>
    </row>
    <row r="27" spans="1:17" ht="32.1" customHeight="1" x14ac:dyDescent="0.25">
      <c r="A27" s="226">
        <f>Seznam!B159</f>
        <v>3</v>
      </c>
      <c r="B27" s="227" t="str">
        <f>Seznam!C159</f>
        <v>Kristina Bernatová</v>
      </c>
      <c r="C27" s="218">
        <f>Seznam!D159</f>
        <v>1998</v>
      </c>
      <c r="D27" s="228" t="str">
        <f>Seznam!E159</f>
        <v>TopGym Karlovy Vary</v>
      </c>
      <c r="E27" s="237" t="str">
        <f>Seznam!F159</f>
        <v>CZE</v>
      </c>
      <c r="F27" s="229"/>
      <c r="G27" s="230"/>
      <c r="H27" s="230"/>
      <c r="I27" s="230"/>
      <c r="J27" s="231"/>
      <c r="K27" s="229"/>
      <c r="L27" s="230"/>
      <c r="M27" s="230"/>
      <c r="N27" s="230"/>
      <c r="O27" s="231"/>
      <c r="P27" s="232"/>
      <c r="Q27" s="233"/>
    </row>
    <row r="28" spans="1:17" ht="32.1" customHeight="1" x14ac:dyDescent="0.25">
      <c r="A28" s="226">
        <f>Seznam!B160</f>
        <v>4</v>
      </c>
      <c r="B28" s="227" t="str">
        <f>Seznam!C160</f>
        <v>Lucie Toušová</v>
      </c>
      <c r="C28" s="218">
        <f>Seznam!D160</f>
        <v>2000</v>
      </c>
      <c r="D28" s="228" t="str">
        <f>Seznam!E160</f>
        <v>GSK Ústí nad Labem</v>
      </c>
      <c r="E28" s="237" t="str">
        <f>Seznam!F160</f>
        <v>CZE</v>
      </c>
      <c r="F28" s="229"/>
      <c r="G28" s="230"/>
      <c r="H28" s="230"/>
      <c r="I28" s="230"/>
      <c r="J28" s="231"/>
      <c r="K28" s="229"/>
      <c r="L28" s="230"/>
      <c r="M28" s="230"/>
      <c r="N28" s="230"/>
      <c r="O28" s="231"/>
      <c r="P28" s="232"/>
      <c r="Q28" s="233"/>
    </row>
    <row r="29" spans="1:17" ht="32.1" customHeight="1" x14ac:dyDescent="0.25">
      <c r="A29" s="226" t="e">
        <f>Seznam!#REF!</f>
        <v>#REF!</v>
      </c>
      <c r="B29" s="227" t="e">
        <f>Seznam!#REF!</f>
        <v>#REF!</v>
      </c>
      <c r="C29" s="218" t="e">
        <f>Seznam!#REF!</f>
        <v>#REF!</v>
      </c>
      <c r="D29" s="228" t="e">
        <f>Seznam!#REF!</f>
        <v>#REF!</v>
      </c>
      <c r="E29" s="237" t="e">
        <f>Seznam!#REF!</f>
        <v>#REF!</v>
      </c>
      <c r="F29" s="229"/>
      <c r="G29" s="230"/>
      <c r="H29" s="230"/>
      <c r="I29" s="230"/>
      <c r="J29" s="231"/>
      <c r="K29" s="229"/>
      <c r="L29" s="230"/>
      <c r="M29" s="230"/>
      <c r="N29" s="230"/>
      <c r="O29" s="231"/>
      <c r="P29" s="232"/>
      <c r="Q29" s="233"/>
    </row>
    <row r="30" spans="1:17" ht="32.1" customHeight="1" x14ac:dyDescent="0.25">
      <c r="A30" s="226">
        <f>Seznam!B161</f>
        <v>6</v>
      </c>
      <c r="B30" s="227" t="str">
        <f>Seznam!C161</f>
        <v>Kateřina Kocová</v>
      </c>
      <c r="C30" s="218">
        <f>Seznam!D161</f>
        <v>1993</v>
      </c>
      <c r="D30" s="228" t="str">
        <f>Seznam!E161</f>
        <v xml:space="preserve">TJ Slavoj Plzeň </v>
      </c>
      <c r="E30" s="237" t="str">
        <f>Seznam!F161</f>
        <v>CZE</v>
      </c>
      <c r="F30" s="229"/>
      <c r="G30" s="230"/>
      <c r="H30" s="230"/>
      <c r="I30" s="230"/>
      <c r="J30" s="231"/>
      <c r="K30" s="229"/>
      <c r="L30" s="230"/>
      <c r="M30" s="230"/>
      <c r="N30" s="230"/>
      <c r="O30" s="231"/>
      <c r="P30" s="232"/>
      <c r="Q30" s="233"/>
    </row>
    <row r="31" spans="1:17" ht="32.1" customHeight="1" x14ac:dyDescent="0.25">
      <c r="A31" s="226">
        <f>Seznam!B162</f>
        <v>7</v>
      </c>
      <c r="B31" s="227" t="str">
        <f>Seznam!C162</f>
        <v>Tereza Ševčíková</v>
      </c>
      <c r="C31" s="218">
        <f>Seznam!D162</f>
        <v>1998</v>
      </c>
      <c r="D31" s="228" t="str">
        <f>Seznam!E162</f>
        <v>GSK Tábor</v>
      </c>
      <c r="E31" s="237" t="str">
        <f>Seznam!F162</f>
        <v>CZE</v>
      </c>
      <c r="F31" s="229"/>
      <c r="G31" s="230"/>
      <c r="H31" s="230"/>
      <c r="I31" s="230"/>
      <c r="J31" s="231"/>
      <c r="K31" s="229"/>
      <c r="L31" s="230"/>
      <c r="M31" s="230"/>
      <c r="N31" s="230"/>
      <c r="O31" s="231"/>
      <c r="P31" s="232"/>
      <c r="Q31" s="233"/>
    </row>
    <row r="32" spans="1:17" ht="32.1" customHeight="1" x14ac:dyDescent="0.25">
      <c r="A32" s="226">
        <f>Seznam!B163</f>
        <v>8</v>
      </c>
      <c r="B32" s="227" t="str">
        <f>Seznam!C163</f>
        <v>Ludmila Korytová</v>
      </c>
      <c r="C32" s="218">
        <f>Seznam!D163</f>
        <v>1993</v>
      </c>
      <c r="D32" s="228" t="str">
        <f>Seznam!E163</f>
        <v>RG Proactive Milevsko</v>
      </c>
      <c r="E32" s="237" t="str">
        <f>Seznam!F163</f>
        <v>CZE</v>
      </c>
      <c r="F32" s="229"/>
      <c r="G32" s="230"/>
      <c r="H32" s="230"/>
      <c r="I32" s="230"/>
      <c r="J32" s="231"/>
      <c r="K32" s="229"/>
      <c r="L32" s="230"/>
      <c r="M32" s="230"/>
      <c r="N32" s="230"/>
      <c r="O32" s="231"/>
      <c r="P32" s="232"/>
      <c r="Q32" s="233"/>
    </row>
    <row r="33" spans="1:17" ht="32.1" customHeight="1" x14ac:dyDescent="0.25">
      <c r="A33" s="226">
        <f>Seznam!B164</f>
        <v>9</v>
      </c>
      <c r="B33" s="227" t="str">
        <f>Seznam!C164</f>
        <v>Veronka Šanderová</v>
      </c>
      <c r="C33" s="218">
        <f>Seznam!D164</f>
        <v>1995</v>
      </c>
      <c r="D33" s="228" t="str">
        <f>Seznam!E164</f>
        <v xml:space="preserve">TJ Slavoj Plzeň </v>
      </c>
      <c r="E33" s="237" t="str">
        <f>Seznam!F164</f>
        <v>CZE</v>
      </c>
      <c r="F33" s="229"/>
      <c r="G33" s="230"/>
      <c r="H33" s="230"/>
      <c r="I33" s="230"/>
      <c r="J33" s="231"/>
      <c r="K33" s="229"/>
      <c r="L33" s="230"/>
      <c r="M33" s="230"/>
      <c r="N33" s="230"/>
      <c r="O33" s="231"/>
      <c r="P33" s="232"/>
      <c r="Q33" s="233"/>
    </row>
    <row r="34" spans="1:17" ht="32.1" customHeight="1" x14ac:dyDescent="0.25">
      <c r="A34" s="226">
        <f>Seznam!B165</f>
        <v>10</v>
      </c>
      <c r="B34" s="227" t="str">
        <f>Seznam!C165</f>
        <v>Šárka Sedláková</v>
      </c>
      <c r="C34" s="218">
        <f>Seznam!D165</f>
        <v>2000</v>
      </c>
      <c r="D34" s="228" t="str">
        <f>Seznam!E165</f>
        <v>SK MG Mantila Brno</v>
      </c>
      <c r="E34" s="237" t="str">
        <f>Seznam!F165</f>
        <v>CZE</v>
      </c>
      <c r="F34" s="229"/>
      <c r="G34" s="230"/>
      <c r="H34" s="230"/>
      <c r="I34" s="230"/>
      <c r="J34" s="231"/>
      <c r="K34" s="229"/>
      <c r="L34" s="230"/>
      <c r="M34" s="230"/>
      <c r="N34" s="230"/>
      <c r="O34" s="231"/>
      <c r="P34" s="232"/>
      <c r="Q34" s="233"/>
    </row>
    <row r="35" spans="1:17" ht="32.1" customHeight="1" thickBot="1" x14ac:dyDescent="0.3">
      <c r="A35" s="153"/>
      <c r="B35" s="154"/>
      <c r="C35" s="135"/>
      <c r="D35" s="155"/>
      <c r="E35" s="238"/>
      <c r="F35" s="172"/>
      <c r="G35" s="156"/>
      <c r="H35" s="156"/>
      <c r="I35" s="156"/>
      <c r="J35" s="157"/>
      <c r="K35" s="172"/>
      <c r="L35" s="156"/>
      <c r="M35" s="156"/>
      <c r="N35" s="156"/>
      <c r="O35" s="157"/>
      <c r="P35" s="173"/>
      <c r="Q35" s="158"/>
    </row>
    <row r="36" spans="1:17" ht="13.8" thickTop="1" x14ac:dyDescent="0.25"/>
  </sheetData>
  <mergeCells count="19">
    <mergeCell ref="A23:A24"/>
    <mergeCell ref="B23:B24"/>
    <mergeCell ref="C23:C24"/>
    <mergeCell ref="D23:D24"/>
    <mergeCell ref="Q23:Q24"/>
    <mergeCell ref="E23:E24"/>
    <mergeCell ref="F23:J23"/>
    <mergeCell ref="K23:O23"/>
    <mergeCell ref="P23:P24"/>
    <mergeCell ref="D1:L1"/>
    <mergeCell ref="P4:P5"/>
    <mergeCell ref="F4:J4"/>
    <mergeCell ref="K4:O4"/>
    <mergeCell ref="E4:E5"/>
    <mergeCell ref="A4:A5"/>
    <mergeCell ref="B4:B5"/>
    <mergeCell ref="C4:C5"/>
    <mergeCell ref="D4:D5"/>
    <mergeCell ref="Q4:Q5"/>
  </mergeCells>
  <phoneticPr fontId="12" type="noConversion"/>
  <printOptions horizontalCentered="1"/>
  <pageMargins left="0.39370078740157483" right="0.39370078740157483" top="0.98425196850393704" bottom="0.19685039370078741" header="0.51181102362204722" footer="0"/>
  <pageSetup paperSize="9" scale="5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"/>
  <sheetViews>
    <sheetView showZeros="0" topLeftCell="C13" zoomScale="75" workbookViewId="0">
      <selection activeCell="S16" sqref="S16"/>
    </sheetView>
  </sheetViews>
  <sheetFormatPr defaultRowHeight="13.2" x14ac:dyDescent="0.25"/>
  <cols>
    <col min="1" max="1" width="10.6640625" customWidth="1"/>
    <col min="2" max="2" width="25" bestFit="1" customWidth="1"/>
    <col min="3" max="3" width="7.109375" style="5" customWidth="1"/>
    <col min="4" max="4" width="30" style="14" customWidth="1"/>
    <col min="5" max="5" width="5.33203125" style="14" customWidth="1"/>
    <col min="6" max="6" width="7.6640625" style="7" customWidth="1"/>
    <col min="7" max="10" width="5.6640625" style="7" customWidth="1"/>
    <col min="11" max="11" width="8.6640625" customWidth="1"/>
    <col min="12" max="15" width="5.6640625" customWidth="1"/>
    <col min="16" max="16" width="8.6640625" customWidth="1"/>
    <col min="17" max="17" width="6.6640625" bestFit="1" customWidth="1"/>
    <col min="18" max="18" width="12.5546875" bestFit="1" customWidth="1"/>
    <col min="19" max="19" width="9.44140625" customWidth="1"/>
    <col min="20" max="20" width="9.44140625" hidden="1" customWidth="1"/>
    <col min="21" max="21" width="13.6640625" customWidth="1"/>
    <col min="22" max="22" width="16.88671875" bestFit="1" customWidth="1"/>
  </cols>
  <sheetData>
    <row r="1" spans="1:28" ht="22.8" x14ac:dyDescent="0.4">
      <c r="A1" s="6" t="s">
        <v>467</v>
      </c>
      <c r="B1" s="1"/>
      <c r="C1" s="4"/>
      <c r="D1" s="8"/>
      <c r="E1" s="8"/>
      <c r="F1" s="4"/>
      <c r="G1" s="12"/>
      <c r="H1" s="10"/>
      <c r="I1" s="10"/>
      <c r="J1" s="10"/>
      <c r="K1" s="13" t="s">
        <v>468</v>
      </c>
      <c r="L1" s="174" t="s">
        <v>469</v>
      </c>
      <c r="M1" s="174" t="s">
        <v>470</v>
      </c>
      <c r="N1" s="1"/>
      <c r="O1" s="1"/>
      <c r="P1" s="1"/>
      <c r="Q1" s="1"/>
      <c r="R1" s="1"/>
      <c r="S1" s="3"/>
      <c r="T1" s="3"/>
    </row>
    <row r="2" spans="1:28" ht="22.8" x14ac:dyDescent="0.4">
      <c r="A2" s="6"/>
      <c r="B2" s="1"/>
      <c r="C2" s="4"/>
      <c r="D2" s="8"/>
      <c r="E2" s="8"/>
      <c r="F2" s="4"/>
      <c r="G2" s="10"/>
      <c r="H2" s="10"/>
      <c r="I2" s="10"/>
      <c r="J2" s="10"/>
      <c r="K2" s="13"/>
      <c r="L2" s="209">
        <v>4</v>
      </c>
      <c r="M2" s="209">
        <v>4</v>
      </c>
      <c r="N2" s="1"/>
      <c r="O2" s="1"/>
      <c r="P2" s="1"/>
      <c r="Q2" s="1"/>
      <c r="R2" s="1"/>
      <c r="S2" s="3"/>
      <c r="T2" s="3"/>
    </row>
    <row r="3" spans="1:28" ht="22.8" x14ac:dyDescent="0.4">
      <c r="A3" s="6"/>
      <c r="B3" s="1"/>
      <c r="C3" s="4"/>
      <c r="D3" s="8"/>
      <c r="E3" s="8"/>
      <c r="F3" s="4"/>
      <c r="G3" s="33"/>
      <c r="H3" s="33"/>
      <c r="I3" s="33"/>
      <c r="J3" s="33"/>
      <c r="K3" s="33"/>
      <c r="L3" s="33"/>
      <c r="M3" s="33"/>
      <c r="N3" s="33"/>
      <c r="O3" s="33"/>
      <c r="P3" s="1"/>
      <c r="Q3" s="1"/>
      <c r="R3" s="1"/>
      <c r="S3" s="1"/>
      <c r="T3" s="1"/>
    </row>
    <row r="4" spans="1:28" ht="22.8" x14ac:dyDescent="0.4">
      <c r="A4" s="6"/>
      <c r="B4" s="1"/>
      <c r="C4" s="4"/>
      <c r="D4" s="8"/>
      <c r="E4" s="8"/>
      <c r="F4" s="4"/>
      <c r="G4" s="10"/>
      <c r="H4" s="10"/>
      <c r="I4" s="10"/>
      <c r="J4" s="10"/>
      <c r="K4" s="14"/>
      <c r="L4" s="10"/>
      <c r="M4" s="10"/>
      <c r="N4" s="10"/>
      <c r="O4" s="10"/>
      <c r="P4" s="1"/>
      <c r="Q4" s="1"/>
      <c r="R4" s="1"/>
      <c r="S4" s="1"/>
      <c r="T4" s="1"/>
      <c r="U4" s="3"/>
      <c r="V4" s="3" t="str">
        <f>Název</f>
        <v>Milevský pohár</v>
      </c>
    </row>
    <row r="5" spans="1:28" ht="22.8" x14ac:dyDescent="0.4">
      <c r="A5" s="6"/>
      <c r="B5" s="1"/>
      <c r="C5" s="4"/>
      <c r="D5" s="8"/>
      <c r="E5" s="8"/>
      <c r="F5" s="4"/>
      <c r="G5" s="10"/>
      <c r="H5" s="10"/>
      <c r="I5" s="10"/>
      <c r="J5" s="10"/>
      <c r="K5" s="14"/>
      <c r="L5" s="11"/>
      <c r="M5" s="11"/>
      <c r="N5" s="11"/>
      <c r="O5" s="11"/>
      <c r="P5" s="1"/>
      <c r="Q5" s="1"/>
      <c r="R5" s="1"/>
      <c r="S5" s="1"/>
      <c r="T5" s="1"/>
      <c r="U5" s="3"/>
      <c r="V5" s="3" t="str">
        <f>Místo</f>
        <v>Milevsko</v>
      </c>
    </row>
    <row r="6" spans="1:28" ht="23.4" thickBot="1" x14ac:dyDescent="0.45">
      <c r="A6" s="6" t="str">
        <f>_kat2</f>
        <v>2. kategorie - naděje nejmladší B, ročník 2008 a ml.</v>
      </c>
      <c r="B6" s="1"/>
      <c r="C6" s="4"/>
      <c r="D6" s="8"/>
      <c r="E6" s="8"/>
      <c r="F6" s="4"/>
      <c r="G6" s="4"/>
      <c r="H6" s="4"/>
      <c r="I6" s="4"/>
      <c r="J6" s="4"/>
      <c r="L6" s="1"/>
      <c r="M6" s="1"/>
      <c r="N6" s="1"/>
      <c r="O6" s="1"/>
      <c r="P6" s="1"/>
      <c r="Q6" s="1"/>
      <c r="R6" s="1"/>
      <c r="S6" s="1"/>
      <c r="T6" s="1"/>
      <c r="U6" s="3"/>
      <c r="V6" s="3" t="str">
        <f>Datum</f>
        <v>12.března 2016</v>
      </c>
    </row>
    <row r="7" spans="1:28" ht="16.5" customHeight="1" x14ac:dyDescent="0.25">
      <c r="A7" s="293" t="s">
        <v>471</v>
      </c>
      <c r="B7" s="295" t="s">
        <v>6</v>
      </c>
      <c r="C7" s="297" t="s">
        <v>3</v>
      </c>
      <c r="D7" s="295" t="s">
        <v>4</v>
      </c>
      <c r="E7" s="291" t="s">
        <v>5</v>
      </c>
      <c r="F7" s="291" t="s">
        <v>472</v>
      </c>
      <c r="G7" s="29" t="str">
        <f>Kat2S1</f>
        <v>sestava bez náčiní</v>
      </c>
      <c r="H7" s="28"/>
      <c r="I7" s="28"/>
      <c r="J7" s="28"/>
      <c r="K7" s="29"/>
      <c r="L7" s="30"/>
      <c r="M7" s="30"/>
      <c r="N7" s="30"/>
      <c r="O7" s="30"/>
      <c r="P7" s="30"/>
      <c r="Q7" s="20">
        <v>0</v>
      </c>
      <c r="R7" s="31">
        <v>0</v>
      </c>
      <c r="S7" s="32"/>
      <c r="T7" s="32"/>
      <c r="U7" s="289" t="s">
        <v>473</v>
      </c>
      <c r="V7" s="289" t="s">
        <v>474</v>
      </c>
    </row>
    <row r="8" spans="1:28" ht="16.5" customHeight="1" thickBot="1" x14ac:dyDescent="0.3">
      <c r="A8" s="294">
        <v>0</v>
      </c>
      <c r="B8" s="296">
        <v>0</v>
      </c>
      <c r="C8" s="298">
        <v>0</v>
      </c>
      <c r="D8" s="296">
        <v>0</v>
      </c>
      <c r="E8" s="292">
        <v>0</v>
      </c>
      <c r="F8" s="292">
        <v>0</v>
      </c>
      <c r="G8" s="18" t="s">
        <v>469</v>
      </c>
      <c r="H8" s="18" t="s">
        <v>469</v>
      </c>
      <c r="I8" s="18" t="s">
        <v>475</v>
      </c>
      <c r="J8" s="18" t="s">
        <v>476</v>
      </c>
      <c r="K8" s="19" t="s">
        <v>477</v>
      </c>
      <c r="L8" s="24" t="s">
        <v>478</v>
      </c>
      <c r="M8" s="287" t="s">
        <v>479</v>
      </c>
      <c r="N8" s="287" t="s">
        <v>480</v>
      </c>
      <c r="O8" s="287" t="s">
        <v>481</v>
      </c>
      <c r="P8" s="26" t="s">
        <v>470</v>
      </c>
      <c r="Q8" s="23" t="s">
        <v>482</v>
      </c>
      <c r="R8" s="22" t="s">
        <v>483</v>
      </c>
      <c r="S8" s="26" t="s">
        <v>484</v>
      </c>
      <c r="T8" s="26" t="s">
        <v>483</v>
      </c>
      <c r="U8" s="290"/>
      <c r="V8" s="290"/>
      <c r="X8" s="46" t="s">
        <v>485</v>
      </c>
      <c r="Y8" s="46" t="s">
        <v>477</v>
      </c>
      <c r="Z8" s="46" t="s">
        <v>470</v>
      </c>
      <c r="AA8" s="46" t="s">
        <v>486</v>
      </c>
      <c r="AB8" s="46" t="s">
        <v>484</v>
      </c>
    </row>
    <row r="9" spans="1:28" ht="24.9" customHeight="1" x14ac:dyDescent="0.25">
      <c r="A9" s="44">
        <f>Seznam!B18</f>
        <v>1</v>
      </c>
      <c r="B9" s="2" t="str">
        <f>Seznam!C18</f>
        <v>Karolína Kořánová</v>
      </c>
      <c r="C9" s="9">
        <f>Seznam!D18</f>
        <v>2008</v>
      </c>
      <c r="D9" s="45" t="str">
        <f>Seznam!E18</f>
        <v>RGC Karlovy Vary</v>
      </c>
      <c r="E9" s="45" t="str">
        <f>Seznam!F18</f>
        <v>CZE</v>
      </c>
      <c r="F9" s="9"/>
      <c r="G9" s="203">
        <v>1</v>
      </c>
      <c r="H9" s="204">
        <v>1.1000000000000001</v>
      </c>
      <c r="I9" s="205">
        <v>1.5</v>
      </c>
      <c r="J9" s="205">
        <v>0.3</v>
      </c>
      <c r="K9" s="34">
        <f t="shared" ref="K9:K30" si="0">IF($L$2=2,TRUNC(SUM(G9:J9)/2*1000)/1000,IF($L$2=3,TRUNC(SUM(G9:J9)/3*1000)/1000,IF($L$2=4,TRUNC(MEDIAN(G9:J9)*1000)/1000,"???")))</f>
        <v>1.05</v>
      </c>
      <c r="L9" s="206">
        <v>8</v>
      </c>
      <c r="M9" s="207">
        <v>7</v>
      </c>
      <c r="N9" s="205">
        <v>5.2</v>
      </c>
      <c r="O9" s="205">
        <v>5.7</v>
      </c>
      <c r="P9" s="34">
        <f t="shared" ref="P9:P30" si="1">IF($M$2=2,TRUNC(SUM(L9:M9)/2*1000)/1000,IF($M$2=3,TRUNC(SUM(L9:N9)/3*1000)/1000,IF($M$2=4,TRUNC(MEDIAN(L9:O9)*1000)/1000,"???")))</f>
        <v>6.35</v>
      </c>
      <c r="Q9" s="208"/>
      <c r="R9" s="27">
        <f t="shared" ref="R9:R30" si="2">K9+P9-Q9</f>
        <v>7.3999999999999995</v>
      </c>
      <c r="S9" s="35">
        <f t="shared" ref="S9:S30" si="3">R9</f>
        <v>7.3999999999999995</v>
      </c>
      <c r="T9" s="35" t="e">
        <f>R9+#REF!</f>
        <v>#REF!</v>
      </c>
      <c r="U9" s="25">
        <f t="shared" ref="U9:U30" si="4">RANK(R9,$R$9:$R$30)</f>
        <v>18</v>
      </c>
      <c r="V9" s="36">
        <f t="shared" ref="V9:V30" si="5">RANK(S9,$S$9:$S$30)</f>
        <v>18</v>
      </c>
      <c r="X9" s="47">
        <f>F9</f>
        <v>0</v>
      </c>
      <c r="Y9" s="42">
        <f t="shared" ref="Y9:Y30" si="6">K9</f>
        <v>1.05</v>
      </c>
      <c r="Z9" s="42">
        <f t="shared" ref="Z9:Z30" si="7">P9</f>
        <v>6.35</v>
      </c>
      <c r="AA9" s="42">
        <f t="shared" ref="AA9:AA30" si="8">Q9</f>
        <v>0</v>
      </c>
      <c r="AB9" s="42">
        <f t="shared" ref="AB9:AB30" si="9">R9</f>
        <v>7.3999999999999995</v>
      </c>
    </row>
    <row r="10" spans="1:28" ht="24.9" customHeight="1" x14ac:dyDescent="0.25">
      <c r="A10" s="44">
        <f>Seznam!B19</f>
        <v>2</v>
      </c>
      <c r="B10" s="2" t="str">
        <f>Seznam!C19</f>
        <v>Nadja Tomaczek</v>
      </c>
      <c r="C10" s="9">
        <f>Seznam!D19</f>
        <v>2008</v>
      </c>
      <c r="D10" s="45" t="str">
        <f>Seznam!E19</f>
        <v>PTG Sokol Krakow</v>
      </c>
      <c r="E10" s="45" t="str">
        <f>Seznam!F19</f>
        <v>POL</v>
      </c>
      <c r="F10" s="9"/>
      <c r="G10" s="203">
        <v>1.2</v>
      </c>
      <c r="H10" s="204">
        <v>1.8</v>
      </c>
      <c r="I10" s="205">
        <v>1.8</v>
      </c>
      <c r="J10" s="205">
        <v>2.2000000000000002</v>
      </c>
      <c r="K10" s="34">
        <f t="shared" si="0"/>
        <v>1.8</v>
      </c>
      <c r="L10" s="206">
        <v>6.9</v>
      </c>
      <c r="M10" s="207">
        <v>6.8</v>
      </c>
      <c r="N10" s="205">
        <v>5.6</v>
      </c>
      <c r="O10" s="205">
        <v>6.6</v>
      </c>
      <c r="P10" s="34">
        <f t="shared" si="1"/>
        <v>6.7</v>
      </c>
      <c r="Q10" s="208"/>
      <c r="R10" s="27">
        <f t="shared" si="2"/>
        <v>8.5</v>
      </c>
      <c r="S10" s="35">
        <f t="shared" si="3"/>
        <v>8.5</v>
      </c>
      <c r="T10" s="35"/>
      <c r="U10" s="25">
        <f t="shared" si="4"/>
        <v>10</v>
      </c>
      <c r="V10" s="36">
        <f t="shared" si="5"/>
        <v>10</v>
      </c>
      <c r="X10" s="47"/>
      <c r="Y10" s="42">
        <f t="shared" si="6"/>
        <v>1.8</v>
      </c>
      <c r="Z10" s="42">
        <f t="shared" si="7"/>
        <v>6.7</v>
      </c>
      <c r="AA10" s="42">
        <f t="shared" si="8"/>
        <v>0</v>
      </c>
      <c r="AB10" s="42">
        <f t="shared" si="9"/>
        <v>8.5</v>
      </c>
    </row>
    <row r="11" spans="1:28" ht="24.9" customHeight="1" x14ac:dyDescent="0.25">
      <c r="A11" s="44">
        <f>Seznam!B20</f>
        <v>3</v>
      </c>
      <c r="B11" s="2" t="str">
        <f>Seznam!C20</f>
        <v>Julie Lukešová</v>
      </c>
      <c r="C11" s="9">
        <f>Seznam!D20</f>
        <v>2008</v>
      </c>
      <c r="D11" s="45" t="str">
        <f>Seznam!E20</f>
        <v>Středisko volného času Bruntál</v>
      </c>
      <c r="E11" s="45" t="str">
        <f>Seznam!F20</f>
        <v>CZE</v>
      </c>
      <c r="F11" s="9"/>
      <c r="G11" s="203">
        <v>1.2</v>
      </c>
      <c r="H11" s="204">
        <v>1.4</v>
      </c>
      <c r="I11" s="205">
        <v>1.6</v>
      </c>
      <c r="J11" s="205">
        <v>2</v>
      </c>
      <c r="K11" s="34">
        <f t="shared" si="0"/>
        <v>1.5</v>
      </c>
      <c r="L11" s="206">
        <v>7</v>
      </c>
      <c r="M11" s="207">
        <v>6.2</v>
      </c>
      <c r="N11" s="205">
        <v>8</v>
      </c>
      <c r="O11" s="205">
        <v>7.7</v>
      </c>
      <c r="P11" s="34">
        <f t="shared" si="1"/>
        <v>7.35</v>
      </c>
      <c r="Q11" s="208"/>
      <c r="R11" s="27">
        <f t="shared" si="2"/>
        <v>8.85</v>
      </c>
      <c r="S11" s="35">
        <f t="shared" si="3"/>
        <v>8.85</v>
      </c>
      <c r="T11" s="35"/>
      <c r="U11" s="25">
        <f t="shared" si="4"/>
        <v>8</v>
      </c>
      <c r="V11" s="36">
        <f t="shared" si="5"/>
        <v>8</v>
      </c>
      <c r="X11" s="47"/>
      <c r="Y11" s="42">
        <f t="shared" si="6"/>
        <v>1.5</v>
      </c>
      <c r="Z11" s="42">
        <f t="shared" si="7"/>
        <v>7.35</v>
      </c>
      <c r="AA11" s="42">
        <f t="shared" si="8"/>
        <v>0</v>
      </c>
      <c r="AB11" s="42">
        <f t="shared" si="9"/>
        <v>8.85</v>
      </c>
    </row>
    <row r="12" spans="1:28" ht="24.9" customHeight="1" x14ac:dyDescent="0.25">
      <c r="A12" s="44">
        <f>Seznam!B21</f>
        <v>4</v>
      </c>
      <c r="B12" s="2" t="str">
        <f>Seznam!C21</f>
        <v>Francesca Kurpiers</v>
      </c>
      <c r="C12" s="9">
        <f>Seznam!D21</f>
        <v>2008</v>
      </c>
      <c r="D12" s="45" t="str">
        <f>Seznam!E21</f>
        <v>TJ Sokol Žižkov I.</v>
      </c>
      <c r="E12" s="45" t="str">
        <f>Seznam!F21</f>
        <v>CZE</v>
      </c>
      <c r="F12" s="9"/>
      <c r="G12" s="203">
        <v>1</v>
      </c>
      <c r="H12" s="204">
        <v>1.4</v>
      </c>
      <c r="I12" s="205">
        <v>1.9</v>
      </c>
      <c r="J12" s="205">
        <v>2</v>
      </c>
      <c r="K12" s="34">
        <f t="shared" si="0"/>
        <v>1.65</v>
      </c>
      <c r="L12" s="206">
        <v>7.5</v>
      </c>
      <c r="M12" s="207">
        <v>6.7</v>
      </c>
      <c r="N12" s="205">
        <v>6.4</v>
      </c>
      <c r="O12" s="205">
        <v>7.9</v>
      </c>
      <c r="P12" s="34">
        <f t="shared" si="1"/>
        <v>7.1</v>
      </c>
      <c r="Q12" s="208"/>
      <c r="R12" s="27">
        <f t="shared" si="2"/>
        <v>8.75</v>
      </c>
      <c r="S12" s="35">
        <f t="shared" si="3"/>
        <v>8.75</v>
      </c>
      <c r="T12" s="35"/>
      <c r="U12" s="25">
        <f t="shared" si="4"/>
        <v>9</v>
      </c>
      <c r="V12" s="36">
        <f t="shared" si="5"/>
        <v>9</v>
      </c>
      <c r="X12" s="47"/>
      <c r="Y12" s="42">
        <f t="shared" si="6"/>
        <v>1.65</v>
      </c>
      <c r="Z12" s="42">
        <f t="shared" si="7"/>
        <v>7.1</v>
      </c>
      <c r="AA12" s="42">
        <f t="shared" si="8"/>
        <v>0</v>
      </c>
      <c r="AB12" s="42">
        <f t="shared" si="9"/>
        <v>8.75</v>
      </c>
    </row>
    <row r="13" spans="1:28" ht="24.9" customHeight="1" x14ac:dyDescent="0.25">
      <c r="A13" s="44">
        <f>Seznam!B22</f>
        <v>5</v>
      </c>
      <c r="B13" s="2" t="str">
        <f>Seznam!C22</f>
        <v>Julie Vršanová</v>
      </c>
      <c r="C13" s="9">
        <f>Seznam!D22</f>
        <v>2008</v>
      </c>
      <c r="D13" s="45" t="str">
        <f>Seznam!E22</f>
        <v>La Pirouette Jeseník</v>
      </c>
      <c r="E13" s="45" t="str">
        <f>Seznam!F22</f>
        <v>CZE</v>
      </c>
      <c r="F13" s="9"/>
      <c r="G13" s="203">
        <v>0.6</v>
      </c>
      <c r="H13" s="204">
        <v>1.2</v>
      </c>
      <c r="I13" s="205">
        <v>0.9</v>
      </c>
      <c r="J13" s="205">
        <v>1.8</v>
      </c>
      <c r="K13" s="34">
        <f t="shared" si="0"/>
        <v>1.05</v>
      </c>
      <c r="L13" s="206">
        <v>6.8</v>
      </c>
      <c r="M13" s="207">
        <v>5.7</v>
      </c>
      <c r="N13" s="205">
        <v>6.8</v>
      </c>
      <c r="O13" s="205">
        <v>7.2</v>
      </c>
      <c r="P13" s="34">
        <f t="shared" si="1"/>
        <v>6.8</v>
      </c>
      <c r="Q13" s="208"/>
      <c r="R13" s="27">
        <f t="shared" si="2"/>
        <v>7.85</v>
      </c>
      <c r="S13" s="35">
        <f t="shared" si="3"/>
        <v>7.85</v>
      </c>
      <c r="T13" s="35"/>
      <c r="U13" s="25">
        <f t="shared" si="4"/>
        <v>14</v>
      </c>
      <c r="V13" s="36">
        <f t="shared" si="5"/>
        <v>14</v>
      </c>
      <c r="X13" s="47"/>
      <c r="Y13" s="42">
        <f t="shared" si="6"/>
        <v>1.05</v>
      </c>
      <c r="Z13" s="42">
        <f t="shared" si="7"/>
        <v>6.8</v>
      </c>
      <c r="AA13" s="42">
        <f t="shared" si="8"/>
        <v>0</v>
      </c>
      <c r="AB13" s="42">
        <f t="shared" si="9"/>
        <v>7.85</v>
      </c>
    </row>
    <row r="14" spans="1:28" ht="24.9" customHeight="1" x14ac:dyDescent="0.25">
      <c r="A14" s="44">
        <f>Seznam!B23</f>
        <v>6</v>
      </c>
      <c r="B14" s="2" t="str">
        <f>Seznam!C23</f>
        <v xml:space="preserve">Kristina Procházková </v>
      </c>
      <c r="C14" s="9">
        <f>Seznam!D23</f>
        <v>2008</v>
      </c>
      <c r="D14" s="45" t="str">
        <f>Seznam!E23</f>
        <v>RG Proactive Milevsko</v>
      </c>
      <c r="E14" s="45" t="str">
        <f>Seznam!F23</f>
        <v>CZE</v>
      </c>
      <c r="F14" s="9"/>
      <c r="G14" s="203">
        <v>0.7</v>
      </c>
      <c r="H14" s="204">
        <v>1.2</v>
      </c>
      <c r="I14" s="205">
        <v>0.8</v>
      </c>
      <c r="J14" s="205">
        <v>1.5</v>
      </c>
      <c r="K14" s="34">
        <f t="shared" si="0"/>
        <v>1</v>
      </c>
      <c r="L14" s="206">
        <v>4.8</v>
      </c>
      <c r="M14" s="207">
        <v>6.6</v>
      </c>
      <c r="N14" s="205">
        <v>6.3</v>
      </c>
      <c r="O14" s="205">
        <v>7.2</v>
      </c>
      <c r="P14" s="34">
        <f t="shared" si="1"/>
        <v>6.45</v>
      </c>
      <c r="Q14" s="208"/>
      <c r="R14" s="27">
        <f t="shared" si="2"/>
        <v>7.45</v>
      </c>
      <c r="S14" s="35">
        <f t="shared" si="3"/>
        <v>7.45</v>
      </c>
      <c r="T14" s="35"/>
      <c r="U14" s="25">
        <f t="shared" si="4"/>
        <v>15</v>
      </c>
      <c r="V14" s="36">
        <f t="shared" si="5"/>
        <v>15</v>
      </c>
      <c r="X14" s="47"/>
      <c r="Y14" s="42">
        <f t="shared" si="6"/>
        <v>1</v>
      </c>
      <c r="Z14" s="42">
        <f t="shared" si="7"/>
        <v>6.45</v>
      </c>
      <c r="AA14" s="42">
        <f t="shared" si="8"/>
        <v>0</v>
      </c>
      <c r="AB14" s="42">
        <f t="shared" si="9"/>
        <v>7.45</v>
      </c>
    </row>
    <row r="15" spans="1:28" ht="24.9" customHeight="1" x14ac:dyDescent="0.25">
      <c r="A15" s="44">
        <f>Seznam!B24</f>
        <v>7</v>
      </c>
      <c r="B15" s="2" t="str">
        <f>Seznam!C24</f>
        <v>Valerie Fotevová</v>
      </c>
      <c r="C15" s="9">
        <f>Seznam!D24</f>
        <v>2008</v>
      </c>
      <c r="D15" s="45" t="str">
        <f>Seznam!E24</f>
        <v>Sokol Praha VII</v>
      </c>
      <c r="E15" s="45" t="str">
        <f>Seznam!F24</f>
        <v>CZE</v>
      </c>
      <c r="F15" s="9"/>
      <c r="G15" s="203">
        <v>1.6</v>
      </c>
      <c r="H15" s="204">
        <v>2</v>
      </c>
      <c r="I15" s="205">
        <v>1.4</v>
      </c>
      <c r="J15" s="205">
        <v>2</v>
      </c>
      <c r="K15" s="34">
        <f t="shared" si="0"/>
        <v>1.8</v>
      </c>
      <c r="L15" s="206">
        <v>6.5</v>
      </c>
      <c r="M15" s="207">
        <v>5.7</v>
      </c>
      <c r="N15" s="205">
        <v>6.7</v>
      </c>
      <c r="O15" s="205">
        <v>7.6</v>
      </c>
      <c r="P15" s="34">
        <f t="shared" si="1"/>
        <v>6.6</v>
      </c>
      <c r="Q15" s="208"/>
      <c r="R15" s="27">
        <f t="shared" si="2"/>
        <v>8.4</v>
      </c>
      <c r="S15" s="35">
        <f t="shared" si="3"/>
        <v>8.4</v>
      </c>
      <c r="T15" s="35"/>
      <c r="U15" s="25">
        <f t="shared" si="4"/>
        <v>11</v>
      </c>
      <c r="V15" s="36">
        <f t="shared" si="5"/>
        <v>11</v>
      </c>
      <c r="X15" s="47"/>
      <c r="Y15" s="42">
        <f t="shared" si="6"/>
        <v>1.8</v>
      </c>
      <c r="Z15" s="42">
        <f t="shared" si="7"/>
        <v>6.6</v>
      </c>
      <c r="AA15" s="42">
        <f t="shared" si="8"/>
        <v>0</v>
      </c>
      <c r="AB15" s="42">
        <f t="shared" si="9"/>
        <v>8.4</v>
      </c>
    </row>
    <row r="16" spans="1:28" ht="24.9" customHeight="1" x14ac:dyDescent="0.25">
      <c r="A16" s="44">
        <f>Seznam!B25</f>
        <v>8</v>
      </c>
      <c r="B16" s="2" t="str">
        <f>Seznam!C25</f>
        <v>Julia Dajda</v>
      </c>
      <c r="C16" s="9">
        <f>Seznam!D25</f>
        <v>2008</v>
      </c>
      <c r="D16" s="45" t="str">
        <f>Seznam!E25</f>
        <v>Bielsko - Biala</v>
      </c>
      <c r="E16" s="45" t="str">
        <f>Seznam!F25</f>
        <v>POL</v>
      </c>
      <c r="F16" s="9"/>
      <c r="G16" s="203">
        <v>2.2000000000000002</v>
      </c>
      <c r="H16" s="204">
        <v>3.4</v>
      </c>
      <c r="I16" s="205">
        <v>2.7</v>
      </c>
      <c r="J16" s="205">
        <v>3.7</v>
      </c>
      <c r="K16" s="34">
        <f t="shared" si="0"/>
        <v>3.05</v>
      </c>
      <c r="L16" s="206">
        <v>9</v>
      </c>
      <c r="M16" s="207">
        <v>7</v>
      </c>
      <c r="N16" s="205">
        <v>8.3000000000000007</v>
      </c>
      <c r="O16" s="205">
        <v>8.9</v>
      </c>
      <c r="P16" s="34">
        <f t="shared" si="1"/>
        <v>8.6</v>
      </c>
      <c r="Q16" s="208"/>
      <c r="R16" s="27">
        <f t="shared" si="2"/>
        <v>11.649999999999999</v>
      </c>
      <c r="S16" s="35">
        <f t="shared" si="3"/>
        <v>11.649999999999999</v>
      </c>
      <c r="T16" s="35"/>
      <c r="U16" s="25">
        <f t="shared" si="4"/>
        <v>1</v>
      </c>
      <c r="V16" s="36">
        <f t="shared" si="5"/>
        <v>1</v>
      </c>
      <c r="X16" s="47"/>
      <c r="Y16" s="42">
        <f t="shared" si="6"/>
        <v>3.05</v>
      </c>
      <c r="Z16" s="42">
        <f t="shared" si="7"/>
        <v>8.6</v>
      </c>
      <c r="AA16" s="42">
        <f t="shared" si="8"/>
        <v>0</v>
      </c>
      <c r="AB16" s="42">
        <f t="shared" si="9"/>
        <v>11.649999999999999</v>
      </c>
    </row>
    <row r="17" spans="1:28" ht="24.9" customHeight="1" x14ac:dyDescent="0.25">
      <c r="A17" s="44">
        <f>Seznam!B26</f>
        <v>10</v>
      </c>
      <c r="B17" s="2" t="str">
        <f>Seznam!C26</f>
        <v>Alexandra Gomolová</v>
      </c>
      <c r="C17" s="9">
        <f>Seznam!D26</f>
        <v>2008</v>
      </c>
      <c r="D17" s="45" t="str">
        <f>Seznam!E26</f>
        <v>Středisko volného času Bruntál</v>
      </c>
      <c r="E17" s="45" t="str">
        <f>Seznam!F26</f>
        <v>CZE</v>
      </c>
      <c r="F17" s="9"/>
      <c r="G17" s="203">
        <v>0.9</v>
      </c>
      <c r="H17" s="204">
        <v>1.2</v>
      </c>
      <c r="I17" s="205">
        <v>1</v>
      </c>
      <c r="J17" s="205">
        <v>1.7</v>
      </c>
      <c r="K17" s="34">
        <f t="shared" si="0"/>
        <v>1.1000000000000001</v>
      </c>
      <c r="L17" s="206">
        <v>7.5</v>
      </c>
      <c r="M17" s="207">
        <v>5.0999999999999996</v>
      </c>
      <c r="N17" s="205">
        <v>6.4</v>
      </c>
      <c r="O17" s="205">
        <v>7.3</v>
      </c>
      <c r="P17" s="34">
        <f t="shared" si="1"/>
        <v>6.85</v>
      </c>
      <c r="Q17" s="208"/>
      <c r="R17" s="27">
        <f t="shared" si="2"/>
        <v>7.9499999999999993</v>
      </c>
      <c r="S17" s="35">
        <f t="shared" si="3"/>
        <v>7.9499999999999993</v>
      </c>
      <c r="T17" s="35"/>
      <c r="U17" s="25">
        <f t="shared" si="4"/>
        <v>13</v>
      </c>
      <c r="V17" s="36">
        <f t="shared" si="5"/>
        <v>13</v>
      </c>
      <c r="X17" s="47"/>
      <c r="Y17" s="42">
        <f t="shared" si="6"/>
        <v>1.1000000000000001</v>
      </c>
      <c r="Z17" s="42">
        <f t="shared" si="7"/>
        <v>6.85</v>
      </c>
      <c r="AA17" s="42">
        <f t="shared" si="8"/>
        <v>0</v>
      </c>
      <c r="AB17" s="42">
        <f t="shared" si="9"/>
        <v>7.9499999999999993</v>
      </c>
    </row>
    <row r="18" spans="1:28" ht="24.9" customHeight="1" x14ac:dyDescent="0.25">
      <c r="A18" s="44">
        <f>Seznam!B27</f>
        <v>11</v>
      </c>
      <c r="B18" s="2" t="str">
        <f>Seznam!C27</f>
        <v>Viktorie Vaiglová</v>
      </c>
      <c r="C18" s="9">
        <f>Seznam!D27</f>
        <v>2008</v>
      </c>
      <c r="D18" s="45" t="str">
        <f>Seznam!E27</f>
        <v>La Pirouette Jeseník</v>
      </c>
      <c r="E18" s="45" t="str">
        <f>Seznam!F27</f>
        <v>CZE</v>
      </c>
      <c r="F18" s="9"/>
      <c r="G18" s="203">
        <v>0.6</v>
      </c>
      <c r="H18" s="204">
        <v>0.9</v>
      </c>
      <c r="I18" s="205">
        <v>0.9</v>
      </c>
      <c r="J18" s="205">
        <v>1.5</v>
      </c>
      <c r="K18" s="34">
        <f t="shared" si="0"/>
        <v>0.9</v>
      </c>
      <c r="L18" s="206">
        <v>6.7</v>
      </c>
      <c r="M18" s="207">
        <v>4.8</v>
      </c>
      <c r="N18" s="205">
        <v>6.3</v>
      </c>
      <c r="O18" s="205">
        <v>7.3</v>
      </c>
      <c r="P18" s="34">
        <f t="shared" si="1"/>
        <v>6.5</v>
      </c>
      <c r="Q18" s="208"/>
      <c r="R18" s="27">
        <f t="shared" si="2"/>
        <v>7.4</v>
      </c>
      <c r="S18" s="35">
        <f t="shared" si="3"/>
        <v>7.4</v>
      </c>
      <c r="T18" s="35"/>
      <c r="U18" s="25">
        <f t="shared" si="4"/>
        <v>17</v>
      </c>
      <c r="V18" s="36">
        <f t="shared" si="5"/>
        <v>17</v>
      </c>
      <c r="X18" s="47"/>
      <c r="Y18" s="42">
        <f t="shared" si="6"/>
        <v>0.9</v>
      </c>
      <c r="Z18" s="42">
        <f t="shared" si="7"/>
        <v>6.5</v>
      </c>
      <c r="AA18" s="42">
        <f t="shared" si="8"/>
        <v>0</v>
      </c>
      <c r="AB18" s="42">
        <f t="shared" si="9"/>
        <v>7.4</v>
      </c>
    </row>
    <row r="19" spans="1:28" ht="24.9" customHeight="1" x14ac:dyDescent="0.25">
      <c r="A19" s="44">
        <f>Seznam!B28</f>
        <v>12</v>
      </c>
      <c r="B19" s="2" t="str">
        <f>Seznam!C28</f>
        <v>Karin Králová</v>
      </c>
      <c r="C19" s="9">
        <f>Seznam!D28</f>
        <v>2008</v>
      </c>
      <c r="D19" s="45" t="str">
        <f>Seznam!E28</f>
        <v>RG Proactive Milevsko</v>
      </c>
      <c r="E19" s="45" t="str">
        <f>Seznam!F28</f>
        <v>CZE</v>
      </c>
      <c r="F19" s="9"/>
      <c r="G19" s="203">
        <v>1.9</v>
      </c>
      <c r="H19" s="204">
        <v>2</v>
      </c>
      <c r="I19" s="205">
        <v>1.6</v>
      </c>
      <c r="J19" s="205">
        <v>2.6</v>
      </c>
      <c r="K19" s="34">
        <f t="shared" si="0"/>
        <v>1.95</v>
      </c>
      <c r="L19" s="206">
        <v>5.6</v>
      </c>
      <c r="M19" s="207">
        <v>7.9</v>
      </c>
      <c r="N19" s="205">
        <v>7.5</v>
      </c>
      <c r="O19" s="205">
        <v>7.4</v>
      </c>
      <c r="P19" s="34">
        <f t="shared" si="1"/>
        <v>7.45</v>
      </c>
      <c r="Q19" s="208"/>
      <c r="R19" s="27">
        <f t="shared" si="2"/>
        <v>9.4</v>
      </c>
      <c r="S19" s="35">
        <f t="shared" si="3"/>
        <v>9.4</v>
      </c>
      <c r="T19" s="35"/>
      <c r="U19" s="25">
        <f t="shared" si="4"/>
        <v>5</v>
      </c>
      <c r="V19" s="36">
        <f t="shared" si="5"/>
        <v>5</v>
      </c>
      <c r="X19" s="47"/>
      <c r="Y19" s="42">
        <f t="shared" si="6"/>
        <v>1.95</v>
      </c>
      <c r="Z19" s="42">
        <f t="shared" si="7"/>
        <v>7.45</v>
      </c>
      <c r="AA19" s="42">
        <f t="shared" si="8"/>
        <v>0</v>
      </c>
      <c r="AB19" s="42">
        <f t="shared" si="9"/>
        <v>9.4</v>
      </c>
    </row>
    <row r="20" spans="1:28" ht="24.9" customHeight="1" x14ac:dyDescent="0.25">
      <c r="A20" s="44">
        <f>Seznam!B29</f>
        <v>13</v>
      </c>
      <c r="B20" s="2" t="str">
        <f>Seznam!C29</f>
        <v>Holly Williamson</v>
      </c>
      <c r="C20" s="9">
        <f>Seznam!D29</f>
        <v>2008</v>
      </c>
      <c r="D20" s="45" t="str">
        <f>Seznam!E29</f>
        <v>TopGym Karlovy Vary</v>
      </c>
      <c r="E20" s="45" t="str">
        <f>Seznam!F29</f>
        <v>CZE</v>
      </c>
      <c r="F20" s="9"/>
      <c r="G20" s="203">
        <v>0.7</v>
      </c>
      <c r="H20" s="204">
        <v>1</v>
      </c>
      <c r="I20" s="205">
        <v>0.6</v>
      </c>
      <c r="J20" s="205">
        <v>1.6</v>
      </c>
      <c r="K20" s="34">
        <f t="shared" si="0"/>
        <v>0.85</v>
      </c>
      <c r="L20" s="206">
        <v>5.3</v>
      </c>
      <c r="M20" s="207">
        <v>4.7</v>
      </c>
      <c r="N20" s="205">
        <v>6.1</v>
      </c>
      <c r="O20" s="205">
        <v>5.9</v>
      </c>
      <c r="P20" s="34">
        <f t="shared" si="1"/>
        <v>5.6</v>
      </c>
      <c r="Q20" s="208"/>
      <c r="R20" s="27">
        <f t="shared" si="2"/>
        <v>6.4499999999999993</v>
      </c>
      <c r="S20" s="35">
        <f t="shared" si="3"/>
        <v>6.4499999999999993</v>
      </c>
      <c r="T20" s="35"/>
      <c r="U20" s="25">
        <f t="shared" si="4"/>
        <v>20</v>
      </c>
      <c r="V20" s="36">
        <f t="shared" si="5"/>
        <v>20</v>
      </c>
      <c r="X20" s="47"/>
      <c r="Y20" s="42">
        <f t="shared" si="6"/>
        <v>0.85</v>
      </c>
      <c r="Z20" s="42">
        <f t="shared" si="7"/>
        <v>5.6</v>
      </c>
      <c r="AA20" s="42">
        <f t="shared" si="8"/>
        <v>0</v>
      </c>
      <c r="AB20" s="42">
        <f t="shared" si="9"/>
        <v>6.4499999999999993</v>
      </c>
    </row>
    <row r="21" spans="1:28" ht="24.9" customHeight="1" x14ac:dyDescent="0.25">
      <c r="A21" s="44">
        <f>Seznam!B30</f>
        <v>15</v>
      </c>
      <c r="B21" s="2" t="str">
        <f>Seznam!C30</f>
        <v>Laura Wolfová</v>
      </c>
      <c r="C21" s="9">
        <f>Seznam!D30</f>
        <v>2008</v>
      </c>
      <c r="D21" s="45" t="str">
        <f>Seznam!E30</f>
        <v>TJ Sokol Žižkov I.</v>
      </c>
      <c r="E21" s="45" t="str">
        <f>Seznam!F30</f>
        <v>CZE</v>
      </c>
      <c r="F21" s="9"/>
      <c r="G21" s="203">
        <v>1.7</v>
      </c>
      <c r="H21" s="204">
        <v>1.1000000000000001</v>
      </c>
      <c r="I21" s="205">
        <v>2.1</v>
      </c>
      <c r="J21" s="205">
        <v>1.7</v>
      </c>
      <c r="K21" s="34">
        <f t="shared" si="0"/>
        <v>1.7</v>
      </c>
      <c r="L21" s="206">
        <v>7.9</v>
      </c>
      <c r="M21" s="207">
        <v>5.9</v>
      </c>
      <c r="N21" s="205">
        <v>7.8</v>
      </c>
      <c r="O21" s="205">
        <v>7.9</v>
      </c>
      <c r="P21" s="34">
        <f t="shared" si="1"/>
        <v>7.85</v>
      </c>
      <c r="Q21" s="208"/>
      <c r="R21" s="27">
        <f t="shared" si="2"/>
        <v>9.5499999999999989</v>
      </c>
      <c r="S21" s="35">
        <f t="shared" si="3"/>
        <v>9.5499999999999989</v>
      </c>
      <c r="T21" s="35"/>
      <c r="U21" s="25">
        <f t="shared" si="4"/>
        <v>4</v>
      </c>
      <c r="V21" s="36">
        <f t="shared" si="5"/>
        <v>4</v>
      </c>
      <c r="X21" s="47"/>
      <c r="Y21" s="42">
        <f t="shared" si="6"/>
        <v>1.7</v>
      </c>
      <c r="Z21" s="42">
        <f t="shared" si="7"/>
        <v>7.85</v>
      </c>
      <c r="AA21" s="42">
        <f t="shared" si="8"/>
        <v>0</v>
      </c>
      <c r="AB21" s="42">
        <f t="shared" si="9"/>
        <v>9.5499999999999989</v>
      </c>
    </row>
    <row r="22" spans="1:28" ht="24.9" customHeight="1" x14ac:dyDescent="0.25">
      <c r="A22" s="44">
        <f>Seznam!B31</f>
        <v>16</v>
      </c>
      <c r="B22" s="2" t="str">
        <f>Seznam!C31</f>
        <v>Emilia Wolnik</v>
      </c>
      <c r="C22" s="9">
        <f>Seznam!D31</f>
        <v>2008</v>
      </c>
      <c r="D22" s="45" t="str">
        <f>Seznam!E31</f>
        <v>UKS Katowice</v>
      </c>
      <c r="E22" s="45" t="str">
        <f>Seznam!F31</f>
        <v>POL</v>
      </c>
      <c r="F22" s="9"/>
      <c r="G22" s="203">
        <v>1.3</v>
      </c>
      <c r="H22" s="204">
        <v>2</v>
      </c>
      <c r="I22" s="205">
        <v>2</v>
      </c>
      <c r="J22" s="205">
        <v>2.4</v>
      </c>
      <c r="K22" s="34">
        <f t="shared" si="0"/>
        <v>2</v>
      </c>
      <c r="L22" s="206">
        <v>7.8</v>
      </c>
      <c r="M22" s="207">
        <v>6.1</v>
      </c>
      <c r="N22" s="205">
        <v>7</v>
      </c>
      <c r="O22" s="205">
        <v>7.8</v>
      </c>
      <c r="P22" s="34">
        <f t="shared" si="1"/>
        <v>7.4</v>
      </c>
      <c r="Q22" s="208"/>
      <c r="R22" s="27">
        <f t="shared" si="2"/>
        <v>9.4</v>
      </c>
      <c r="S22" s="35">
        <f t="shared" si="3"/>
        <v>9.4</v>
      </c>
      <c r="T22" s="35"/>
      <c r="U22" s="25">
        <f t="shared" si="4"/>
        <v>5</v>
      </c>
      <c r="V22" s="36">
        <f t="shared" si="5"/>
        <v>5</v>
      </c>
      <c r="X22" s="47"/>
      <c r="Y22" s="42">
        <f t="shared" si="6"/>
        <v>2</v>
      </c>
      <c r="Z22" s="42">
        <f t="shared" si="7"/>
        <v>7.4</v>
      </c>
      <c r="AA22" s="42">
        <f t="shared" si="8"/>
        <v>0</v>
      </c>
      <c r="AB22" s="42">
        <f t="shared" si="9"/>
        <v>9.4</v>
      </c>
    </row>
    <row r="23" spans="1:28" ht="24.9" customHeight="1" x14ac:dyDescent="0.25">
      <c r="A23" s="44">
        <f>Seznam!B32</f>
        <v>17</v>
      </c>
      <c r="B23" s="2" t="str">
        <f>Seznam!C32</f>
        <v>Nikola Blažková</v>
      </c>
      <c r="C23" s="9">
        <f>Seznam!D32</f>
        <v>2008</v>
      </c>
      <c r="D23" s="45" t="str">
        <f>Seznam!E32</f>
        <v>RG Proactive Milevsko</v>
      </c>
      <c r="E23" s="45" t="str">
        <f>Seznam!F32</f>
        <v>CZE</v>
      </c>
      <c r="F23" s="9"/>
      <c r="G23" s="203">
        <v>0.8</v>
      </c>
      <c r="H23" s="204">
        <v>0.5</v>
      </c>
      <c r="I23" s="205">
        <v>0.7</v>
      </c>
      <c r="J23" s="205">
        <v>1.5</v>
      </c>
      <c r="K23" s="34">
        <f t="shared" si="0"/>
        <v>0.75</v>
      </c>
      <c r="L23" s="206">
        <v>5.6</v>
      </c>
      <c r="M23" s="207">
        <v>4.9000000000000004</v>
      </c>
      <c r="N23" s="205">
        <v>4.9000000000000004</v>
      </c>
      <c r="O23" s="205">
        <v>6.2</v>
      </c>
      <c r="P23" s="34">
        <f t="shared" si="1"/>
        <v>5.25</v>
      </c>
      <c r="Q23" s="208"/>
      <c r="R23" s="27">
        <f t="shared" si="2"/>
        <v>6</v>
      </c>
      <c r="S23" s="35">
        <f t="shared" si="3"/>
        <v>6</v>
      </c>
      <c r="T23" s="35"/>
      <c r="U23" s="25">
        <f t="shared" si="4"/>
        <v>21</v>
      </c>
      <c r="V23" s="36">
        <f t="shared" si="5"/>
        <v>21</v>
      </c>
      <c r="X23" s="47"/>
      <c r="Y23" s="42">
        <f t="shared" si="6"/>
        <v>0.75</v>
      </c>
      <c r="Z23" s="42">
        <f t="shared" si="7"/>
        <v>5.25</v>
      </c>
      <c r="AA23" s="42">
        <f t="shared" si="8"/>
        <v>0</v>
      </c>
      <c r="AB23" s="42">
        <f t="shared" si="9"/>
        <v>6</v>
      </c>
    </row>
    <row r="24" spans="1:28" ht="24.9" customHeight="1" x14ac:dyDescent="0.25">
      <c r="A24" s="44">
        <f>Seznam!B33</f>
        <v>18</v>
      </c>
      <c r="B24" s="2" t="str">
        <f>Seznam!C33</f>
        <v>Aneta Štěpánková</v>
      </c>
      <c r="C24" s="9">
        <f>Seznam!D33</f>
        <v>2008</v>
      </c>
      <c r="D24" s="45" t="str">
        <f>Seznam!E33</f>
        <v>TJ ZŠ Hostivař Praha</v>
      </c>
      <c r="E24" s="45" t="str">
        <f>Seznam!F33</f>
        <v>CZE</v>
      </c>
      <c r="F24" s="9"/>
      <c r="G24" s="203">
        <v>2.2999999999999998</v>
      </c>
      <c r="H24" s="204">
        <v>1.9</v>
      </c>
      <c r="I24" s="205">
        <v>1.4</v>
      </c>
      <c r="J24" s="205">
        <v>2.4</v>
      </c>
      <c r="K24" s="34">
        <f t="shared" si="0"/>
        <v>2.1</v>
      </c>
      <c r="L24" s="206">
        <v>8.3000000000000007</v>
      </c>
      <c r="M24" s="207">
        <v>6.3</v>
      </c>
      <c r="N24" s="205">
        <v>7</v>
      </c>
      <c r="O24" s="205">
        <v>8</v>
      </c>
      <c r="P24" s="34">
        <f t="shared" si="1"/>
        <v>7.5</v>
      </c>
      <c r="Q24" s="208"/>
      <c r="R24" s="27">
        <f t="shared" si="2"/>
        <v>9.6</v>
      </c>
      <c r="S24" s="35">
        <f t="shared" si="3"/>
        <v>9.6</v>
      </c>
      <c r="T24" s="35"/>
      <c r="U24" s="25">
        <f t="shared" si="4"/>
        <v>3</v>
      </c>
      <c r="V24" s="36">
        <f t="shared" si="5"/>
        <v>3</v>
      </c>
      <c r="X24" s="47"/>
      <c r="Y24" s="42">
        <f t="shared" si="6"/>
        <v>2.1</v>
      </c>
      <c r="Z24" s="42">
        <f t="shared" si="7"/>
        <v>7.5</v>
      </c>
      <c r="AA24" s="42">
        <f t="shared" si="8"/>
        <v>0</v>
      </c>
      <c r="AB24" s="42">
        <f t="shared" si="9"/>
        <v>9.6</v>
      </c>
    </row>
    <row r="25" spans="1:28" ht="24.9" customHeight="1" x14ac:dyDescent="0.25">
      <c r="A25" s="44">
        <f>Seznam!B34</f>
        <v>19</v>
      </c>
      <c r="B25" s="2" t="str">
        <f>Seznam!C34</f>
        <v>Maja Weglowska</v>
      </c>
      <c r="C25" s="9">
        <f>Seznam!D34</f>
        <v>2008</v>
      </c>
      <c r="D25" s="45" t="str">
        <f>Seznam!E34</f>
        <v>SG Legion Warszawa</v>
      </c>
      <c r="E25" s="45" t="str">
        <f>Seznam!F34</f>
        <v>POL</v>
      </c>
      <c r="F25" s="9"/>
      <c r="G25" s="203">
        <v>0.7</v>
      </c>
      <c r="H25" s="204">
        <v>1</v>
      </c>
      <c r="I25" s="205">
        <v>0.9</v>
      </c>
      <c r="J25" s="205">
        <v>1.9</v>
      </c>
      <c r="K25" s="34">
        <f t="shared" si="0"/>
        <v>0.95</v>
      </c>
      <c r="L25" s="206">
        <v>6.3</v>
      </c>
      <c r="M25" s="207">
        <v>5.6</v>
      </c>
      <c r="N25" s="205">
        <v>6</v>
      </c>
      <c r="O25" s="205">
        <v>6.7</v>
      </c>
      <c r="P25" s="34">
        <f t="shared" si="1"/>
        <v>6.15</v>
      </c>
      <c r="Q25" s="208"/>
      <c r="R25" s="27">
        <f t="shared" si="2"/>
        <v>7.1000000000000005</v>
      </c>
      <c r="S25" s="35">
        <f t="shared" si="3"/>
        <v>7.1000000000000005</v>
      </c>
      <c r="T25" s="35"/>
      <c r="U25" s="25">
        <f t="shared" si="4"/>
        <v>19</v>
      </c>
      <c r="V25" s="36">
        <f t="shared" si="5"/>
        <v>19</v>
      </c>
      <c r="X25" s="47"/>
      <c r="Y25" s="42">
        <f t="shared" si="6"/>
        <v>0.95</v>
      </c>
      <c r="Z25" s="42">
        <f t="shared" si="7"/>
        <v>6.15</v>
      </c>
      <c r="AA25" s="42">
        <f t="shared" si="8"/>
        <v>0</v>
      </c>
      <c r="AB25" s="42">
        <f t="shared" si="9"/>
        <v>7.1000000000000005</v>
      </c>
    </row>
    <row r="26" spans="1:28" ht="24.9" customHeight="1" x14ac:dyDescent="0.25">
      <c r="A26" s="44">
        <f>Seznam!B35</f>
        <v>20</v>
      </c>
      <c r="B26" s="2" t="str">
        <f>Seznam!C35</f>
        <v>Dominika Spillerová</v>
      </c>
      <c r="C26" s="9">
        <f>Seznam!D35</f>
        <v>2008</v>
      </c>
      <c r="D26" s="45" t="str">
        <f>Seznam!E35</f>
        <v>La Pirouette Jeseník</v>
      </c>
      <c r="E26" s="45" t="str">
        <f>Seznam!F35</f>
        <v>CZE</v>
      </c>
      <c r="F26" s="9"/>
      <c r="G26" s="203">
        <v>1</v>
      </c>
      <c r="H26" s="204">
        <v>1.1000000000000001</v>
      </c>
      <c r="I26" s="205">
        <v>1.4</v>
      </c>
      <c r="J26" s="205">
        <v>1.9</v>
      </c>
      <c r="K26" s="34">
        <f t="shared" si="0"/>
        <v>1.25</v>
      </c>
      <c r="L26" s="206">
        <v>8.6</v>
      </c>
      <c r="M26" s="207">
        <v>6.1</v>
      </c>
      <c r="N26" s="205">
        <v>6.9</v>
      </c>
      <c r="O26" s="205">
        <v>7.1</v>
      </c>
      <c r="P26" s="34">
        <f t="shared" si="1"/>
        <v>7</v>
      </c>
      <c r="Q26" s="208"/>
      <c r="R26" s="27">
        <f t="shared" si="2"/>
        <v>8.25</v>
      </c>
      <c r="S26" s="35">
        <f t="shared" si="3"/>
        <v>8.25</v>
      </c>
      <c r="T26" s="35"/>
      <c r="U26" s="25">
        <f t="shared" si="4"/>
        <v>12</v>
      </c>
      <c r="V26" s="36">
        <f t="shared" si="5"/>
        <v>12</v>
      </c>
      <c r="X26" s="47"/>
      <c r="Y26" s="42">
        <f t="shared" si="6"/>
        <v>1.25</v>
      </c>
      <c r="Z26" s="42">
        <f t="shared" si="7"/>
        <v>7</v>
      </c>
      <c r="AA26" s="42">
        <f t="shared" si="8"/>
        <v>0</v>
      </c>
      <c r="AB26" s="42">
        <f t="shared" si="9"/>
        <v>8.25</v>
      </c>
    </row>
    <row r="27" spans="1:28" ht="24.9" customHeight="1" x14ac:dyDescent="0.25">
      <c r="A27" s="44">
        <f>Seznam!B36</f>
        <v>21</v>
      </c>
      <c r="B27" s="2" t="str">
        <f>Seznam!C36</f>
        <v xml:space="preserve">Barbora Vilčková </v>
      </c>
      <c r="C27" s="9">
        <f>Seznam!D36</f>
        <v>2008</v>
      </c>
      <c r="D27" s="45" t="str">
        <f>Seznam!E36</f>
        <v>RGC Karlovy Vary</v>
      </c>
      <c r="E27" s="45" t="str">
        <f>Seznam!F36</f>
        <v>CZE</v>
      </c>
      <c r="F27" s="9"/>
      <c r="G27" s="203">
        <v>0.7</v>
      </c>
      <c r="H27" s="204">
        <v>0.9</v>
      </c>
      <c r="I27" s="205">
        <v>0.6</v>
      </c>
      <c r="J27" s="205">
        <v>1.1000000000000001</v>
      </c>
      <c r="K27" s="34">
        <f t="shared" si="0"/>
        <v>0.8</v>
      </c>
      <c r="L27" s="206">
        <v>7</v>
      </c>
      <c r="M27" s="207">
        <v>5</v>
      </c>
      <c r="N27" s="205">
        <v>6.6</v>
      </c>
      <c r="O27" s="205">
        <v>6.7</v>
      </c>
      <c r="P27" s="34">
        <f t="shared" si="1"/>
        <v>6.65</v>
      </c>
      <c r="Q27" s="208"/>
      <c r="R27" s="27">
        <f t="shared" si="2"/>
        <v>7.45</v>
      </c>
      <c r="S27" s="35">
        <f t="shared" si="3"/>
        <v>7.45</v>
      </c>
      <c r="T27" s="35"/>
      <c r="U27" s="25">
        <f t="shared" si="4"/>
        <v>15</v>
      </c>
      <c r="V27" s="36">
        <f t="shared" si="5"/>
        <v>15</v>
      </c>
      <c r="X27" s="47"/>
      <c r="Y27" s="42">
        <f t="shared" si="6"/>
        <v>0.8</v>
      </c>
      <c r="Z27" s="42">
        <f t="shared" si="7"/>
        <v>6.65</v>
      </c>
      <c r="AA27" s="42">
        <f t="shared" si="8"/>
        <v>0</v>
      </c>
      <c r="AB27" s="42">
        <f t="shared" si="9"/>
        <v>7.45</v>
      </c>
    </row>
    <row r="28" spans="1:28" ht="24.9" customHeight="1" x14ac:dyDescent="0.25">
      <c r="A28" s="44">
        <f>Seznam!B37</f>
        <v>22</v>
      </c>
      <c r="B28" s="2" t="str">
        <f>Seznam!C37</f>
        <v>Aneta Šimáková</v>
      </c>
      <c r="C28" s="9">
        <f>Seznam!D37</f>
        <v>2008</v>
      </c>
      <c r="D28" s="45" t="str">
        <f>Seznam!E37</f>
        <v>RG Proactive Milevsko</v>
      </c>
      <c r="E28" s="45" t="str">
        <f>Seznam!F37</f>
        <v>CZE</v>
      </c>
      <c r="F28" s="9"/>
      <c r="G28" s="203">
        <v>1.7</v>
      </c>
      <c r="H28" s="204">
        <v>1.7</v>
      </c>
      <c r="I28" s="205">
        <v>1.3</v>
      </c>
      <c r="J28" s="205">
        <v>2.4</v>
      </c>
      <c r="K28" s="34">
        <f t="shared" si="0"/>
        <v>1.7</v>
      </c>
      <c r="L28" s="206">
        <v>8.1999999999999993</v>
      </c>
      <c r="M28" s="207">
        <v>6.5</v>
      </c>
      <c r="N28" s="205">
        <v>7.8</v>
      </c>
      <c r="O28" s="205">
        <v>7.2</v>
      </c>
      <c r="P28" s="34">
        <f t="shared" si="1"/>
        <v>7.5</v>
      </c>
      <c r="Q28" s="208"/>
      <c r="R28" s="27">
        <f t="shared" si="2"/>
        <v>9.1999999999999993</v>
      </c>
      <c r="S28" s="35">
        <f t="shared" si="3"/>
        <v>9.1999999999999993</v>
      </c>
      <c r="T28" s="35"/>
      <c r="U28" s="25">
        <f t="shared" si="4"/>
        <v>7</v>
      </c>
      <c r="V28" s="36">
        <f t="shared" si="5"/>
        <v>7</v>
      </c>
      <c r="X28" s="47"/>
      <c r="Y28" s="42">
        <f t="shared" si="6"/>
        <v>1.7</v>
      </c>
      <c r="Z28" s="42">
        <f t="shared" si="7"/>
        <v>7.5</v>
      </c>
      <c r="AA28" s="42">
        <f t="shared" si="8"/>
        <v>0</v>
      </c>
      <c r="AB28" s="42">
        <f t="shared" si="9"/>
        <v>9.1999999999999993</v>
      </c>
    </row>
    <row r="29" spans="1:28" ht="24.9" customHeight="1" x14ac:dyDescent="0.25">
      <c r="A29" s="44">
        <f>Seznam!B38</f>
        <v>23</v>
      </c>
      <c r="B29" s="2" t="str">
        <f>Seznam!C38</f>
        <v>Anastasiya Selyska</v>
      </c>
      <c r="C29" s="9">
        <f>Seznam!D38</f>
        <v>2008</v>
      </c>
      <c r="D29" s="45" t="str">
        <f>Seznam!E38</f>
        <v>TJ Sokol Žižkov I.</v>
      </c>
      <c r="E29" s="45" t="str">
        <f>Seznam!F38</f>
        <v>CZE</v>
      </c>
      <c r="F29" s="9"/>
      <c r="G29" s="203">
        <v>1.4</v>
      </c>
      <c r="H29" s="204">
        <v>1.8</v>
      </c>
      <c r="I29" s="205">
        <v>2.2999999999999998</v>
      </c>
      <c r="J29" s="205">
        <v>2.4</v>
      </c>
      <c r="K29" s="34">
        <f t="shared" si="0"/>
        <v>2.0499999999999998</v>
      </c>
      <c r="L29" s="206">
        <v>8.6999999999999993</v>
      </c>
      <c r="M29" s="207">
        <v>6.4</v>
      </c>
      <c r="N29" s="205">
        <v>7.5</v>
      </c>
      <c r="O29" s="205">
        <v>8.6</v>
      </c>
      <c r="P29" s="34">
        <f t="shared" si="1"/>
        <v>8.0500000000000007</v>
      </c>
      <c r="Q29" s="208"/>
      <c r="R29" s="27">
        <f t="shared" si="2"/>
        <v>10.100000000000001</v>
      </c>
      <c r="S29" s="35">
        <f t="shared" si="3"/>
        <v>10.100000000000001</v>
      </c>
      <c r="T29" s="35"/>
      <c r="U29" s="25">
        <f t="shared" si="4"/>
        <v>2</v>
      </c>
      <c r="V29" s="36">
        <f t="shared" si="5"/>
        <v>2</v>
      </c>
      <c r="X29" s="47"/>
      <c r="Y29" s="42">
        <f t="shared" si="6"/>
        <v>2.0499999999999998</v>
      </c>
      <c r="Z29" s="42">
        <f t="shared" si="7"/>
        <v>8.0500000000000007</v>
      </c>
      <c r="AA29" s="42">
        <f t="shared" si="8"/>
        <v>0</v>
      </c>
      <c r="AB29" s="42">
        <f t="shared" si="9"/>
        <v>10.100000000000001</v>
      </c>
    </row>
    <row r="30" spans="1:28" ht="24.9" customHeight="1" x14ac:dyDescent="0.25">
      <c r="A30" s="44"/>
      <c r="B30" s="2"/>
      <c r="C30" s="9"/>
      <c r="D30" s="45"/>
      <c r="E30" s="45"/>
      <c r="F30" s="9"/>
      <c r="G30" s="43">
        <v>0</v>
      </c>
      <c r="H30" s="15"/>
      <c r="I30" s="37">
        <f>IF($L$2&lt;3,"x",0)</f>
        <v>0</v>
      </c>
      <c r="J30" s="37">
        <f>IF($L$2&lt;4,"x",0)</f>
        <v>0</v>
      </c>
      <c r="K30" s="34">
        <f t="shared" si="0"/>
        <v>0</v>
      </c>
      <c r="L30" s="17">
        <v>0</v>
      </c>
      <c r="M30" s="16"/>
      <c r="N30" s="37">
        <f t="shared" ref="N30" si="10">IF($M$2&lt;3,"x",0)</f>
        <v>0</v>
      </c>
      <c r="O30" s="37">
        <f t="shared" ref="O30" si="11">IF($M$2&lt;4,"x",0)</f>
        <v>0</v>
      </c>
      <c r="P30" s="34">
        <f t="shared" si="1"/>
        <v>0</v>
      </c>
      <c r="Q30" s="21"/>
      <c r="R30" s="27">
        <f t="shared" si="2"/>
        <v>0</v>
      </c>
      <c r="S30" s="35">
        <f t="shared" si="3"/>
        <v>0</v>
      </c>
      <c r="T30" s="35" t="e">
        <f>R30+#REF!</f>
        <v>#REF!</v>
      </c>
      <c r="U30" s="25">
        <f t="shared" si="4"/>
        <v>22</v>
      </c>
      <c r="V30" s="36">
        <f t="shared" si="5"/>
        <v>22</v>
      </c>
      <c r="X30" s="47">
        <f>F30</f>
        <v>0</v>
      </c>
      <c r="Y30" s="42">
        <f t="shared" si="6"/>
        <v>0</v>
      </c>
      <c r="Z30" s="42">
        <f t="shared" si="7"/>
        <v>0</v>
      </c>
      <c r="AA30" s="42">
        <f t="shared" si="8"/>
        <v>0</v>
      </c>
      <c r="AB30" s="42">
        <f t="shared" si="9"/>
        <v>0</v>
      </c>
    </row>
  </sheetData>
  <mergeCells count="8">
    <mergeCell ref="V7:V8"/>
    <mergeCell ref="F7:F8"/>
    <mergeCell ref="U7:U8"/>
    <mergeCell ref="A7:A8"/>
    <mergeCell ref="B7:B8"/>
    <mergeCell ref="C7:C8"/>
    <mergeCell ref="D7:D8"/>
    <mergeCell ref="E7:E8"/>
  </mergeCells>
  <phoneticPr fontId="12" type="noConversion"/>
  <printOptions horizontalCentered="1"/>
  <pageMargins left="0.39370078740157483" right="0.39370078740157483" top="0.78740157480314965" bottom="0.39370078740157483" header="0" footer="0"/>
  <pageSetup paperSize="9" scale="6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7"/>
  <sheetViews>
    <sheetView showZeros="0" topLeftCell="C40" zoomScale="75" workbookViewId="0">
      <selection activeCell="S16" sqref="S16"/>
    </sheetView>
  </sheetViews>
  <sheetFormatPr defaultRowHeight="13.2" x14ac:dyDescent="0.25"/>
  <cols>
    <col min="1" max="1" width="10.6640625" customWidth="1"/>
    <col min="2" max="2" width="25" bestFit="1" customWidth="1"/>
    <col min="3" max="3" width="7.109375" style="5" customWidth="1"/>
    <col min="4" max="4" width="30" style="14" customWidth="1"/>
    <col min="5" max="5" width="5.33203125" style="14" customWidth="1"/>
    <col min="6" max="6" width="7.6640625" style="7" hidden="1" customWidth="1"/>
    <col min="7" max="10" width="5.6640625" style="7" customWidth="1"/>
    <col min="11" max="11" width="7.109375" style="7" bestFit="1" customWidth="1"/>
    <col min="12" max="15" width="5.6640625" customWidth="1"/>
    <col min="16" max="16" width="8.6640625" customWidth="1"/>
    <col min="17" max="17" width="6.6640625" bestFit="1" customWidth="1"/>
    <col min="18" max="18" width="12.5546875" bestFit="1" customWidth="1"/>
    <col min="19" max="19" width="9.44140625" customWidth="1"/>
    <col min="20" max="20" width="13.6640625" customWidth="1"/>
    <col min="21" max="21" width="16.88671875" bestFit="1" customWidth="1"/>
  </cols>
  <sheetData>
    <row r="1" spans="1:27" ht="22.8" x14ac:dyDescent="0.4">
      <c r="A1" s="6" t="s">
        <v>467</v>
      </c>
      <c r="B1" s="1"/>
      <c r="C1" s="4"/>
      <c r="D1" s="8"/>
      <c r="E1" s="8"/>
      <c r="F1" s="4"/>
      <c r="G1" s="12"/>
      <c r="H1" s="10"/>
      <c r="I1" s="10"/>
      <c r="J1" s="10"/>
      <c r="K1" s="10"/>
      <c r="L1" s="174" t="s">
        <v>477</v>
      </c>
      <c r="M1" s="174" t="s">
        <v>470</v>
      </c>
      <c r="N1" s="193"/>
      <c r="O1" s="193"/>
      <c r="P1" s="1"/>
      <c r="Q1" s="1"/>
      <c r="R1" s="1"/>
      <c r="S1" s="1"/>
      <c r="T1" s="3"/>
      <c r="U1" s="3"/>
    </row>
    <row r="2" spans="1:27" ht="22.8" x14ac:dyDescent="0.4">
      <c r="A2" s="6"/>
      <c r="B2" s="1"/>
      <c r="C2" s="4"/>
      <c r="D2" s="8"/>
      <c r="E2" s="8"/>
      <c r="F2" s="4"/>
      <c r="G2" s="10"/>
      <c r="H2" s="10"/>
      <c r="I2" s="10"/>
      <c r="J2" s="10"/>
      <c r="K2" s="10"/>
      <c r="L2" s="209">
        <v>4</v>
      </c>
      <c r="M2" s="209">
        <v>4</v>
      </c>
      <c r="N2" s="193"/>
      <c r="O2" s="193"/>
      <c r="P2" s="1"/>
      <c r="Q2" s="1"/>
      <c r="R2" s="1"/>
      <c r="S2" s="1"/>
      <c r="T2" s="3"/>
      <c r="U2" s="3"/>
    </row>
    <row r="3" spans="1:27" ht="22.8" x14ac:dyDescent="0.4">
      <c r="A3" s="6"/>
      <c r="B3" s="1"/>
      <c r="C3" s="4"/>
      <c r="D3" s="8"/>
      <c r="E3" s="8"/>
      <c r="F3" s="4"/>
      <c r="G3" s="33"/>
      <c r="H3" s="33"/>
      <c r="I3" s="33"/>
      <c r="J3" s="33"/>
      <c r="K3" s="33"/>
      <c r="L3" s="33"/>
      <c r="M3" s="33"/>
      <c r="N3" s="33"/>
      <c r="O3" s="33"/>
      <c r="P3" s="1"/>
      <c r="Q3" s="1"/>
      <c r="R3" s="1"/>
      <c r="S3" s="1"/>
    </row>
    <row r="4" spans="1:27" ht="22.8" x14ac:dyDescent="0.4">
      <c r="A4" s="6"/>
      <c r="B4" s="1"/>
      <c r="C4" s="4"/>
      <c r="D4" s="8"/>
      <c r="E4" s="8"/>
      <c r="F4" s="4"/>
      <c r="G4" s="10"/>
      <c r="H4" s="10"/>
      <c r="I4" s="10"/>
      <c r="J4" s="10"/>
      <c r="K4" s="10"/>
      <c r="L4" s="10"/>
      <c r="M4" s="10"/>
      <c r="N4" s="10"/>
      <c r="O4" s="10"/>
      <c r="P4" s="1"/>
      <c r="Q4" s="1"/>
      <c r="R4" s="1"/>
      <c r="S4" s="1"/>
      <c r="T4" s="3"/>
      <c r="U4" s="3" t="str">
        <f>Název</f>
        <v>Milevský pohár</v>
      </c>
    </row>
    <row r="5" spans="1:27" ht="22.8" x14ac:dyDescent="0.4">
      <c r="A5" s="6"/>
      <c r="B5" s="1"/>
      <c r="C5" s="4"/>
      <c r="D5" s="8"/>
      <c r="E5" s="8"/>
      <c r="F5" s="4"/>
      <c r="G5" s="10"/>
      <c r="H5" s="10"/>
      <c r="I5" s="10"/>
      <c r="J5" s="10"/>
      <c r="K5" s="10"/>
      <c r="L5" s="11"/>
      <c r="M5" s="11"/>
      <c r="N5" s="11"/>
      <c r="O5" s="11"/>
      <c r="P5" s="1"/>
      <c r="Q5" s="1"/>
      <c r="R5" s="1"/>
      <c r="S5" s="1"/>
      <c r="T5" s="3"/>
      <c r="U5" s="3" t="str">
        <f>Místo</f>
        <v>Milevsko</v>
      </c>
    </row>
    <row r="6" spans="1:27" ht="23.4" thickBot="1" x14ac:dyDescent="0.45">
      <c r="A6" s="6" t="str">
        <f>_kat3</f>
        <v>3A kategorie - naděje mladší, ročník 2007</v>
      </c>
      <c r="B6" s="1"/>
      <c r="C6" s="4"/>
      <c r="D6" s="8"/>
      <c r="E6" s="8"/>
      <c r="F6" s="4"/>
      <c r="G6" s="4"/>
      <c r="H6" s="4"/>
      <c r="I6" s="4"/>
      <c r="J6" s="4"/>
      <c r="K6" s="4"/>
      <c r="L6" s="1"/>
      <c r="M6" s="1"/>
      <c r="N6" s="1"/>
      <c r="O6" s="1"/>
      <c r="P6" s="1"/>
      <c r="Q6" s="1"/>
      <c r="R6" s="1"/>
      <c r="S6" s="1"/>
      <c r="T6" s="3"/>
      <c r="U6" s="3" t="str">
        <f>Datum</f>
        <v>12.března 2016</v>
      </c>
    </row>
    <row r="7" spans="1:27" ht="16.5" customHeight="1" x14ac:dyDescent="0.25">
      <c r="A7" s="293" t="s">
        <v>471</v>
      </c>
      <c r="B7" s="295" t="s">
        <v>6</v>
      </c>
      <c r="C7" s="297" t="s">
        <v>3</v>
      </c>
      <c r="D7" s="295" t="s">
        <v>4</v>
      </c>
      <c r="E7" s="291" t="s">
        <v>5</v>
      </c>
      <c r="F7" s="291" t="s">
        <v>472</v>
      </c>
      <c r="G7" s="29" t="str">
        <f>Kat3S1</f>
        <v>sestava bez náčiní</v>
      </c>
      <c r="H7" s="28"/>
      <c r="I7" s="28"/>
      <c r="J7" s="28"/>
      <c r="K7" s="28"/>
      <c r="L7" s="30"/>
      <c r="M7" s="30"/>
      <c r="N7" s="30"/>
      <c r="O7" s="30"/>
      <c r="P7" s="30"/>
      <c r="Q7" s="20">
        <v>0</v>
      </c>
      <c r="R7" s="31">
        <v>0</v>
      </c>
      <c r="S7" s="32"/>
      <c r="T7" s="301" t="s">
        <v>487</v>
      </c>
      <c r="U7" s="299" t="s">
        <v>488</v>
      </c>
    </row>
    <row r="8" spans="1:27" ht="16.5" customHeight="1" thickBot="1" x14ac:dyDescent="0.3">
      <c r="A8" s="294">
        <v>0</v>
      </c>
      <c r="B8" s="296">
        <v>0</v>
      </c>
      <c r="C8" s="298">
        <v>0</v>
      </c>
      <c r="D8" s="296">
        <v>0</v>
      </c>
      <c r="E8" s="292">
        <v>0</v>
      </c>
      <c r="F8" s="292">
        <v>0</v>
      </c>
      <c r="G8" s="18" t="s">
        <v>469</v>
      </c>
      <c r="H8" s="18" t="s">
        <v>489</v>
      </c>
      <c r="I8" s="18" t="s">
        <v>475</v>
      </c>
      <c r="J8" s="18" t="s">
        <v>476</v>
      </c>
      <c r="K8" s="18" t="s">
        <v>477</v>
      </c>
      <c r="L8" s="24" t="s">
        <v>478</v>
      </c>
      <c r="M8" s="287" t="s">
        <v>479</v>
      </c>
      <c r="N8" s="287" t="s">
        <v>480</v>
      </c>
      <c r="O8" s="287" t="s">
        <v>481</v>
      </c>
      <c r="P8" s="26" t="s">
        <v>470</v>
      </c>
      <c r="Q8" s="23" t="s">
        <v>482</v>
      </c>
      <c r="R8" s="22" t="s">
        <v>483</v>
      </c>
      <c r="S8" s="26"/>
      <c r="T8" s="302"/>
      <c r="U8" s="300"/>
      <c r="W8" s="46" t="s">
        <v>485</v>
      </c>
      <c r="X8" s="46" t="s">
        <v>477</v>
      </c>
      <c r="Y8" s="46" t="s">
        <v>470</v>
      </c>
      <c r="Z8" s="46" t="s">
        <v>486</v>
      </c>
      <c r="AA8" s="46" t="s">
        <v>484</v>
      </c>
    </row>
    <row r="9" spans="1:27" ht="24.9" customHeight="1" x14ac:dyDescent="0.25">
      <c r="A9" s="44">
        <f>Seznam!B39</f>
        <v>1</v>
      </c>
      <c r="B9" s="2" t="str">
        <f>Seznam!C39</f>
        <v>Sofie Sůvová</v>
      </c>
      <c r="C9" s="9">
        <f>Seznam!D39</f>
        <v>2007</v>
      </c>
      <c r="D9" s="45" t="str">
        <f>Seznam!E39</f>
        <v>Žižkov I. Elite</v>
      </c>
      <c r="E9" s="45" t="str">
        <f>Seznam!F39</f>
        <v>CZE</v>
      </c>
      <c r="F9" s="9" t="str">
        <f t="shared" ref="F9:F14" si="0">IF($G$7="sestava bez náčiní","bez"," ")</f>
        <v>bez</v>
      </c>
      <c r="G9" s="203">
        <v>2.2000000000000002</v>
      </c>
      <c r="H9" s="204">
        <v>1.8</v>
      </c>
      <c r="I9" s="205">
        <v>1.6</v>
      </c>
      <c r="J9" s="205">
        <v>2</v>
      </c>
      <c r="K9" s="34">
        <f t="shared" ref="K9:K14" si="1">IF($L$2=2,TRUNC(SUM(G9:J9)/2*1000)/1000,IF($L$2=3,TRUNC(SUM(G9:J9)/3*1000)/1000,IF($L$2=4,TRUNC(MEDIAN(G9:J9)*1000)/1000,"???")))</f>
        <v>1.9</v>
      </c>
      <c r="L9" s="206">
        <v>5.7</v>
      </c>
      <c r="M9" s="207">
        <v>6.8</v>
      </c>
      <c r="N9" s="205">
        <v>6</v>
      </c>
      <c r="O9" s="205">
        <v>7.2</v>
      </c>
      <c r="P9" s="34">
        <f t="shared" ref="P9:P14" si="2">IF($M$2=2,TRUNC(SUM(L9:M9)/2*1000)/1000,IF($M$2=3,TRUNC(SUM(L9:N9)/3*1000)/1000,IF($M$2=4,TRUNC(MEDIAN(L9:O9)*1000)/1000,"???")))</f>
        <v>6.4</v>
      </c>
      <c r="Q9" s="208"/>
      <c r="R9" s="27">
        <f t="shared" ref="R9:R14" si="3">K9+P9-Q9</f>
        <v>8.3000000000000007</v>
      </c>
      <c r="S9" s="194" t="s">
        <v>488</v>
      </c>
      <c r="T9" s="25">
        <f t="shared" ref="T9:T31" si="4">RANK(R9,$R$9:$R$31)</f>
        <v>13</v>
      </c>
      <c r="U9" s="36" t="s">
        <v>488</v>
      </c>
      <c r="W9" s="47" t="str">
        <f t="shared" ref="W9:W14" si="5">F9</f>
        <v>bez</v>
      </c>
      <c r="X9" s="42">
        <f t="shared" ref="X9:X14" si="6">K9</f>
        <v>1.9</v>
      </c>
      <c r="Y9" s="42">
        <f t="shared" ref="Y9:AA14" si="7">P9</f>
        <v>6.4</v>
      </c>
      <c r="Z9" s="42">
        <f t="shared" si="7"/>
        <v>0</v>
      </c>
      <c r="AA9" s="42">
        <f t="shared" si="7"/>
        <v>8.3000000000000007</v>
      </c>
    </row>
    <row r="10" spans="1:27" ht="24.9" customHeight="1" x14ac:dyDescent="0.25">
      <c r="A10" s="44">
        <f>Seznam!B40</f>
        <v>2</v>
      </c>
      <c r="B10" s="2" t="str">
        <f>Seznam!C40</f>
        <v>Adéla Gregorová</v>
      </c>
      <c r="C10" s="9">
        <f>Seznam!D40</f>
        <v>2007</v>
      </c>
      <c r="D10" s="45" t="str">
        <f>Seznam!E40</f>
        <v>GSK Tábor</v>
      </c>
      <c r="E10" s="45" t="str">
        <f>Seznam!F40</f>
        <v>CZE</v>
      </c>
      <c r="F10" s="9" t="str">
        <f t="shared" si="0"/>
        <v>bez</v>
      </c>
      <c r="G10" s="203">
        <v>0.5</v>
      </c>
      <c r="H10" s="204">
        <v>0.3</v>
      </c>
      <c r="I10" s="205">
        <v>0.6</v>
      </c>
      <c r="J10" s="205">
        <v>0.3</v>
      </c>
      <c r="K10" s="34">
        <f t="shared" si="1"/>
        <v>0.4</v>
      </c>
      <c r="L10" s="206">
        <v>5</v>
      </c>
      <c r="M10" s="207">
        <v>5.0999999999999996</v>
      </c>
      <c r="N10" s="205">
        <v>5.4</v>
      </c>
      <c r="O10" s="205">
        <v>3.5</v>
      </c>
      <c r="P10" s="34">
        <f t="shared" si="2"/>
        <v>5.05</v>
      </c>
      <c r="Q10" s="208"/>
      <c r="R10" s="27">
        <f t="shared" si="3"/>
        <v>5.45</v>
      </c>
      <c r="S10" s="187" t="s">
        <v>488</v>
      </c>
      <c r="T10" s="25">
        <f t="shared" si="4"/>
        <v>22</v>
      </c>
      <c r="U10" s="36" t="s">
        <v>488</v>
      </c>
      <c r="W10" s="47" t="str">
        <f t="shared" si="5"/>
        <v>bez</v>
      </c>
      <c r="X10" s="42">
        <f t="shared" si="6"/>
        <v>0.4</v>
      </c>
      <c r="Y10" s="42">
        <f t="shared" si="7"/>
        <v>5.05</v>
      </c>
      <c r="Z10" s="42">
        <f t="shared" si="7"/>
        <v>0</v>
      </c>
      <c r="AA10" s="42">
        <f t="shared" si="7"/>
        <v>5.45</v>
      </c>
    </row>
    <row r="11" spans="1:27" ht="24.9" customHeight="1" x14ac:dyDescent="0.25">
      <c r="A11" s="44">
        <f>Seznam!B41</f>
        <v>3</v>
      </c>
      <c r="B11" s="2" t="str">
        <f>Seznam!C41</f>
        <v xml:space="preserve">Ajša Lochschmidtová </v>
      </c>
      <c r="C11" s="9">
        <f>Seznam!D41</f>
        <v>2007</v>
      </c>
      <c r="D11" s="45" t="str">
        <f>Seznam!E41</f>
        <v>RGC Karlovy Vary</v>
      </c>
      <c r="E11" s="45" t="str">
        <f>Seznam!F41</f>
        <v>CZE</v>
      </c>
      <c r="F11" s="9" t="str">
        <f t="shared" si="0"/>
        <v>bez</v>
      </c>
      <c r="G11" s="203">
        <v>1.4</v>
      </c>
      <c r="H11" s="204">
        <v>0.9</v>
      </c>
      <c r="I11" s="205">
        <v>0.7</v>
      </c>
      <c r="J11" s="205">
        <v>0.8</v>
      </c>
      <c r="K11" s="34">
        <f t="shared" si="1"/>
        <v>0.85</v>
      </c>
      <c r="L11" s="206">
        <v>5.3</v>
      </c>
      <c r="M11" s="207">
        <v>6.8</v>
      </c>
      <c r="N11" s="205">
        <v>5.9</v>
      </c>
      <c r="O11" s="205">
        <v>5.2</v>
      </c>
      <c r="P11" s="34">
        <f t="shared" si="2"/>
        <v>5.6</v>
      </c>
      <c r="Q11" s="208"/>
      <c r="R11" s="27">
        <f t="shared" si="3"/>
        <v>6.4499999999999993</v>
      </c>
      <c r="S11" s="187" t="s">
        <v>488</v>
      </c>
      <c r="T11" s="25">
        <f t="shared" si="4"/>
        <v>18</v>
      </c>
      <c r="U11" s="36" t="s">
        <v>488</v>
      </c>
      <c r="W11" s="47" t="str">
        <f t="shared" si="5"/>
        <v>bez</v>
      </c>
      <c r="X11" s="42">
        <f t="shared" si="6"/>
        <v>0.85</v>
      </c>
      <c r="Y11" s="42">
        <f t="shared" si="7"/>
        <v>5.6</v>
      </c>
      <c r="Z11" s="42">
        <f t="shared" si="7"/>
        <v>0</v>
      </c>
      <c r="AA11" s="42">
        <f t="shared" si="7"/>
        <v>6.4499999999999993</v>
      </c>
    </row>
    <row r="12" spans="1:27" ht="24.9" customHeight="1" x14ac:dyDescent="0.25">
      <c r="A12" s="175">
        <f>Seznam!B42</f>
        <v>4</v>
      </c>
      <c r="B12" s="176" t="str">
        <f>Seznam!C42</f>
        <v>Veronika Korczyňska</v>
      </c>
      <c r="C12" s="177">
        <f>Seznam!D42</f>
        <v>2007</v>
      </c>
      <c r="D12" s="178" t="str">
        <f>Seznam!E42</f>
        <v>Blekitna Szczecin</v>
      </c>
      <c r="E12" s="178" t="str">
        <f>Seznam!F42</f>
        <v>POL</v>
      </c>
      <c r="F12" s="9" t="str">
        <f t="shared" si="0"/>
        <v>bez</v>
      </c>
      <c r="G12" s="203">
        <v>1.8</v>
      </c>
      <c r="H12" s="204">
        <v>1.2</v>
      </c>
      <c r="I12" s="205">
        <v>2.4</v>
      </c>
      <c r="J12" s="205">
        <v>1.9</v>
      </c>
      <c r="K12" s="34">
        <f t="shared" si="1"/>
        <v>1.85</v>
      </c>
      <c r="L12" s="206">
        <v>5.6</v>
      </c>
      <c r="M12" s="207">
        <v>6.1</v>
      </c>
      <c r="N12" s="205">
        <v>7.5</v>
      </c>
      <c r="O12" s="205">
        <v>5.9</v>
      </c>
      <c r="P12" s="34">
        <f t="shared" si="2"/>
        <v>6</v>
      </c>
      <c r="Q12" s="208"/>
      <c r="R12" s="27">
        <f t="shared" si="3"/>
        <v>7.85</v>
      </c>
      <c r="S12" s="187" t="s">
        <v>488</v>
      </c>
      <c r="T12" s="25">
        <f t="shared" si="4"/>
        <v>14</v>
      </c>
      <c r="U12" s="36" t="s">
        <v>488</v>
      </c>
      <c r="W12" s="47" t="str">
        <f t="shared" si="5"/>
        <v>bez</v>
      </c>
      <c r="X12" s="42">
        <f t="shared" si="6"/>
        <v>1.85</v>
      </c>
      <c r="Y12" s="42">
        <f t="shared" si="7"/>
        <v>6</v>
      </c>
      <c r="Z12" s="42">
        <f t="shared" si="7"/>
        <v>0</v>
      </c>
      <c r="AA12" s="42">
        <f t="shared" si="7"/>
        <v>7.85</v>
      </c>
    </row>
    <row r="13" spans="1:27" ht="24.9" customHeight="1" x14ac:dyDescent="0.25">
      <c r="A13" s="175">
        <f>Seznam!B43</f>
        <v>5</v>
      </c>
      <c r="B13" s="176" t="str">
        <f>Seznam!C43</f>
        <v>Alexandra Judickaja</v>
      </c>
      <c r="C13" s="177">
        <f>Seznam!D43</f>
        <v>2007</v>
      </c>
      <c r="D13" s="178" t="str">
        <f>Seznam!E43</f>
        <v>TJ Sokol Žižkov I.</v>
      </c>
      <c r="E13" s="178" t="str">
        <f>Seznam!F43</f>
        <v>CZE</v>
      </c>
      <c r="F13" s="9" t="str">
        <f t="shared" si="0"/>
        <v>bez</v>
      </c>
      <c r="G13" s="203">
        <v>1.3</v>
      </c>
      <c r="H13" s="204">
        <v>0.7</v>
      </c>
      <c r="I13" s="205">
        <v>1.4</v>
      </c>
      <c r="J13" s="205">
        <v>1.2</v>
      </c>
      <c r="K13" s="34">
        <f t="shared" si="1"/>
        <v>1.25</v>
      </c>
      <c r="L13" s="206">
        <v>6.1</v>
      </c>
      <c r="M13" s="207">
        <v>6</v>
      </c>
      <c r="N13" s="205">
        <v>7</v>
      </c>
      <c r="O13" s="205">
        <v>6.4</v>
      </c>
      <c r="P13" s="34">
        <f t="shared" si="2"/>
        <v>6.25</v>
      </c>
      <c r="Q13" s="208"/>
      <c r="R13" s="27">
        <f t="shared" si="3"/>
        <v>7.5</v>
      </c>
      <c r="S13" s="187" t="s">
        <v>488</v>
      </c>
      <c r="T13" s="25">
        <f t="shared" si="4"/>
        <v>15</v>
      </c>
      <c r="U13" s="36" t="s">
        <v>488</v>
      </c>
      <c r="W13" s="47" t="str">
        <f t="shared" si="5"/>
        <v>bez</v>
      </c>
      <c r="X13" s="42">
        <f t="shared" si="6"/>
        <v>1.25</v>
      </c>
      <c r="Y13" s="42">
        <f t="shared" si="7"/>
        <v>6.25</v>
      </c>
      <c r="Z13" s="42">
        <f t="shared" si="7"/>
        <v>0</v>
      </c>
      <c r="AA13" s="42">
        <f t="shared" si="7"/>
        <v>7.5</v>
      </c>
    </row>
    <row r="14" spans="1:27" ht="24.9" customHeight="1" x14ac:dyDescent="0.25">
      <c r="A14" s="175">
        <f>Seznam!B44</f>
        <v>6</v>
      </c>
      <c r="B14" s="176" t="str">
        <f>Seznam!C44</f>
        <v xml:space="preserve">Maja Orlewicz </v>
      </c>
      <c r="C14" s="177">
        <f>Seznam!D44</f>
        <v>2007</v>
      </c>
      <c r="D14" s="178" t="str">
        <f>Seznam!E44</f>
        <v>Blekitna Szczecin</v>
      </c>
      <c r="E14" s="178" t="str">
        <f>Seznam!F44</f>
        <v>POL</v>
      </c>
      <c r="F14" s="9" t="str">
        <f t="shared" si="0"/>
        <v>bez</v>
      </c>
      <c r="G14" s="203">
        <v>2.4</v>
      </c>
      <c r="H14" s="204">
        <v>1.7</v>
      </c>
      <c r="I14" s="205">
        <v>2.6</v>
      </c>
      <c r="J14" s="205">
        <v>1.6</v>
      </c>
      <c r="K14" s="34">
        <f t="shared" si="1"/>
        <v>2.0499999999999998</v>
      </c>
      <c r="L14" s="206">
        <v>7.8</v>
      </c>
      <c r="M14" s="207">
        <v>6.2</v>
      </c>
      <c r="N14" s="205">
        <v>6.3</v>
      </c>
      <c r="O14" s="205">
        <v>6.3</v>
      </c>
      <c r="P14" s="34">
        <f t="shared" si="2"/>
        <v>6.3</v>
      </c>
      <c r="Q14" s="208"/>
      <c r="R14" s="27">
        <f t="shared" si="3"/>
        <v>8.35</v>
      </c>
      <c r="S14" s="187" t="s">
        <v>488</v>
      </c>
      <c r="T14" s="25">
        <f t="shared" si="4"/>
        <v>11</v>
      </c>
      <c r="U14" s="36" t="s">
        <v>488</v>
      </c>
      <c r="W14" s="47" t="str">
        <f t="shared" si="5"/>
        <v>bez</v>
      </c>
      <c r="X14" s="42">
        <f t="shared" si="6"/>
        <v>2.0499999999999998</v>
      </c>
      <c r="Y14" s="42">
        <f t="shared" si="7"/>
        <v>6.3</v>
      </c>
      <c r="Z14" s="42">
        <f t="shared" si="7"/>
        <v>0</v>
      </c>
      <c r="AA14" s="42">
        <f t="shared" si="7"/>
        <v>8.35</v>
      </c>
    </row>
    <row r="15" spans="1:27" ht="24.9" customHeight="1" x14ac:dyDescent="0.25">
      <c r="A15" s="175">
        <f>Seznam!B45</f>
        <v>7</v>
      </c>
      <c r="B15" s="176" t="str">
        <f>Seznam!C45</f>
        <v>Anika Dominová</v>
      </c>
      <c r="C15" s="177">
        <f>Seznam!D45</f>
        <v>2007</v>
      </c>
      <c r="D15" s="178" t="str">
        <f>Seznam!E45</f>
        <v>TJ Slavia Hradec Králové</v>
      </c>
      <c r="E15" s="178" t="str">
        <f>Seznam!F45</f>
        <v>CZE</v>
      </c>
      <c r="F15" s="177" t="s">
        <v>490</v>
      </c>
      <c r="G15" s="203">
        <v>0.3</v>
      </c>
      <c r="H15" s="204">
        <v>0.6</v>
      </c>
      <c r="I15" s="205">
        <v>0.7</v>
      </c>
      <c r="J15" s="205">
        <v>2.1</v>
      </c>
      <c r="K15" s="34">
        <f t="shared" ref="K15:K30" si="8">IF($L$2=2,TRUNC(SUM(G15:J15)/2*1000)/1000,IF($L$2=3,TRUNC(SUM(G15:J15)/3*1000)/1000,IF($L$2=4,TRUNC(MEDIAN(G15:J15)*1000)/1000,"???")))</f>
        <v>0.65</v>
      </c>
      <c r="L15" s="206">
        <v>4.9000000000000004</v>
      </c>
      <c r="M15" s="207">
        <v>5.8</v>
      </c>
      <c r="N15" s="205">
        <v>5.9</v>
      </c>
      <c r="O15" s="205">
        <v>6.2</v>
      </c>
      <c r="P15" s="34">
        <f t="shared" ref="P15:P30" si="9">IF($M$2=2,TRUNC(SUM(L15:M15)/2*1000)/1000,IF($M$2=3,TRUNC(SUM(L15:N15)/3*1000)/1000,IF($M$2=4,TRUNC(MEDIAN(L15:O15)*1000)/1000,"???")))</f>
        <v>5.85</v>
      </c>
      <c r="Q15" s="208"/>
      <c r="R15" s="27">
        <f t="shared" ref="R15:R30" si="10">K15+P15-Q15</f>
        <v>6.5</v>
      </c>
      <c r="S15" s="187" t="s">
        <v>488</v>
      </c>
      <c r="T15" s="25">
        <f t="shared" si="4"/>
        <v>17</v>
      </c>
      <c r="U15" s="36" t="s">
        <v>488</v>
      </c>
      <c r="W15" s="47" t="str">
        <f t="shared" ref="W15:W30" si="11">F15</f>
        <v>bez</v>
      </c>
      <c r="X15" s="42">
        <f t="shared" ref="X15:X30" si="12">K15</f>
        <v>0.65</v>
      </c>
      <c r="Y15" s="42">
        <f t="shared" ref="Y15:Y30" si="13">P15</f>
        <v>5.85</v>
      </c>
      <c r="Z15" s="42">
        <f t="shared" ref="Z15:Z30" si="14">Q15</f>
        <v>0</v>
      </c>
      <c r="AA15" s="42">
        <f t="shared" ref="AA15:AA30" si="15">R15</f>
        <v>6.5</v>
      </c>
    </row>
    <row r="16" spans="1:27" ht="24.9" customHeight="1" x14ac:dyDescent="0.25">
      <c r="A16" s="175">
        <f>Seznam!B46</f>
        <v>8</v>
      </c>
      <c r="B16" s="176" t="str">
        <f>Seznam!C46</f>
        <v>Hana Kosanovic</v>
      </c>
      <c r="C16" s="177">
        <f>Seznam!D46</f>
        <v>2007</v>
      </c>
      <c r="D16" s="178" t="str">
        <f>Seznam!E46</f>
        <v xml:space="preserve">Maksimir Zagreb </v>
      </c>
      <c r="E16" s="178" t="str">
        <f>Seznam!F46</f>
        <v>CRO</v>
      </c>
      <c r="F16" s="177" t="s">
        <v>490</v>
      </c>
      <c r="G16" s="203">
        <v>2.6</v>
      </c>
      <c r="H16" s="204">
        <v>2.6</v>
      </c>
      <c r="I16" s="205">
        <v>2.5</v>
      </c>
      <c r="J16" s="205">
        <v>2.2000000000000002</v>
      </c>
      <c r="K16" s="34">
        <f t="shared" si="8"/>
        <v>2.5499999999999998</v>
      </c>
      <c r="L16" s="206">
        <v>7</v>
      </c>
      <c r="M16" s="207">
        <v>7.9</v>
      </c>
      <c r="N16" s="205">
        <v>7.3</v>
      </c>
      <c r="O16" s="205">
        <v>7</v>
      </c>
      <c r="P16" s="34">
        <f t="shared" si="9"/>
        <v>7.15</v>
      </c>
      <c r="Q16" s="208"/>
      <c r="R16" s="27">
        <f t="shared" si="10"/>
        <v>9.6999999999999993</v>
      </c>
      <c r="S16" s="187" t="s">
        <v>488</v>
      </c>
      <c r="T16" s="25">
        <f t="shared" si="4"/>
        <v>4</v>
      </c>
      <c r="U16" s="36" t="s">
        <v>488</v>
      </c>
      <c r="W16" s="47" t="str">
        <f t="shared" si="11"/>
        <v>bez</v>
      </c>
      <c r="X16" s="42">
        <f t="shared" si="12"/>
        <v>2.5499999999999998</v>
      </c>
      <c r="Y16" s="42">
        <f t="shared" si="13"/>
        <v>7.15</v>
      </c>
      <c r="Z16" s="42">
        <f t="shared" si="14"/>
        <v>0</v>
      </c>
      <c r="AA16" s="42">
        <f t="shared" si="15"/>
        <v>9.6999999999999993</v>
      </c>
    </row>
    <row r="17" spans="1:27" ht="24.9" customHeight="1" x14ac:dyDescent="0.25">
      <c r="A17" s="175">
        <f>Seznam!B47</f>
        <v>10</v>
      </c>
      <c r="B17" s="176" t="str">
        <f>Seznam!C47</f>
        <v>Jolana Berchová</v>
      </c>
      <c r="C17" s="177">
        <f>Seznam!D47</f>
        <v>2007</v>
      </c>
      <c r="D17" s="178" t="str">
        <f>Seznam!E47</f>
        <v>SKMG Máj České Budějovice</v>
      </c>
      <c r="E17" s="178" t="str">
        <f>Seznam!F47</f>
        <v>CZE</v>
      </c>
      <c r="F17" s="177" t="s">
        <v>490</v>
      </c>
      <c r="G17" s="203">
        <v>1.9</v>
      </c>
      <c r="H17" s="204">
        <v>1.9</v>
      </c>
      <c r="I17" s="205">
        <v>1.8</v>
      </c>
      <c r="J17" s="205">
        <v>1.7</v>
      </c>
      <c r="K17" s="34">
        <f t="shared" si="8"/>
        <v>1.85</v>
      </c>
      <c r="L17" s="206">
        <v>6.4</v>
      </c>
      <c r="M17" s="207">
        <v>7.1</v>
      </c>
      <c r="N17" s="205">
        <v>6.5</v>
      </c>
      <c r="O17" s="205">
        <v>6.5</v>
      </c>
      <c r="P17" s="34">
        <f t="shared" si="9"/>
        <v>6.5</v>
      </c>
      <c r="Q17" s="208"/>
      <c r="R17" s="27">
        <f t="shared" si="10"/>
        <v>8.35</v>
      </c>
      <c r="S17" s="187" t="s">
        <v>488</v>
      </c>
      <c r="T17" s="25">
        <f t="shared" si="4"/>
        <v>11</v>
      </c>
      <c r="U17" s="36" t="s">
        <v>488</v>
      </c>
      <c r="W17" s="47" t="str">
        <f t="shared" si="11"/>
        <v>bez</v>
      </c>
      <c r="X17" s="42">
        <f t="shared" si="12"/>
        <v>1.85</v>
      </c>
      <c r="Y17" s="42">
        <f t="shared" si="13"/>
        <v>6.5</v>
      </c>
      <c r="Z17" s="42">
        <f t="shared" si="14"/>
        <v>0</v>
      </c>
      <c r="AA17" s="42">
        <f t="shared" si="15"/>
        <v>8.35</v>
      </c>
    </row>
    <row r="18" spans="1:27" ht="24.9" customHeight="1" x14ac:dyDescent="0.25">
      <c r="A18" s="175">
        <f>Seznam!B48</f>
        <v>11</v>
      </c>
      <c r="B18" s="176" t="str">
        <f>Seznam!C48</f>
        <v>Linda Večeřová</v>
      </c>
      <c r="C18" s="177">
        <f>Seznam!D48</f>
        <v>2007</v>
      </c>
      <c r="D18" s="178" t="str">
        <f>Seznam!E48</f>
        <v>SKP MG Brno</v>
      </c>
      <c r="E18" s="178" t="str">
        <f>Seznam!F48</f>
        <v>CZE</v>
      </c>
      <c r="F18" s="177" t="s">
        <v>490</v>
      </c>
      <c r="G18" s="203">
        <v>2</v>
      </c>
      <c r="H18" s="204">
        <v>2.2000000000000002</v>
      </c>
      <c r="I18" s="205">
        <v>2</v>
      </c>
      <c r="J18" s="205">
        <v>2.7</v>
      </c>
      <c r="K18" s="34">
        <f t="shared" si="8"/>
        <v>2.1</v>
      </c>
      <c r="L18" s="206">
        <v>5.8</v>
      </c>
      <c r="M18" s="207">
        <v>7.7</v>
      </c>
      <c r="N18" s="205">
        <v>6.9</v>
      </c>
      <c r="O18" s="205">
        <v>7</v>
      </c>
      <c r="P18" s="34">
        <f t="shared" si="9"/>
        <v>6.95</v>
      </c>
      <c r="Q18" s="208"/>
      <c r="R18" s="27">
        <f t="shared" si="10"/>
        <v>9.0500000000000007</v>
      </c>
      <c r="S18" s="187" t="s">
        <v>488</v>
      </c>
      <c r="T18" s="25">
        <f t="shared" si="4"/>
        <v>8</v>
      </c>
      <c r="U18" s="36" t="s">
        <v>488</v>
      </c>
      <c r="W18" s="47" t="str">
        <f t="shared" si="11"/>
        <v>bez</v>
      </c>
      <c r="X18" s="42">
        <f t="shared" si="12"/>
        <v>2.1</v>
      </c>
      <c r="Y18" s="42">
        <f t="shared" si="13"/>
        <v>6.95</v>
      </c>
      <c r="Z18" s="42">
        <f t="shared" si="14"/>
        <v>0</v>
      </c>
      <c r="AA18" s="42">
        <f t="shared" si="15"/>
        <v>9.0500000000000007</v>
      </c>
    </row>
    <row r="19" spans="1:27" ht="24.9" customHeight="1" x14ac:dyDescent="0.25">
      <c r="A19" s="175">
        <f>Seznam!B49</f>
        <v>12</v>
      </c>
      <c r="B19" s="176" t="str">
        <f>Seznam!C49</f>
        <v>Tereza Procházková</v>
      </c>
      <c r="C19" s="177">
        <f>Seznam!D49</f>
        <v>2007</v>
      </c>
      <c r="D19" s="178" t="str">
        <f>Seznam!E49</f>
        <v>SK MG Vysočina Jihlava</v>
      </c>
      <c r="E19" s="178" t="str">
        <f>Seznam!F49</f>
        <v>CZE</v>
      </c>
      <c r="F19" s="177" t="s">
        <v>490</v>
      </c>
      <c r="G19" s="203">
        <v>2.2999999999999998</v>
      </c>
      <c r="H19" s="204">
        <v>2.1</v>
      </c>
      <c r="I19" s="205">
        <v>2.1</v>
      </c>
      <c r="J19" s="205">
        <v>2.2000000000000002</v>
      </c>
      <c r="K19" s="34">
        <f t="shared" si="8"/>
        <v>2.15</v>
      </c>
      <c r="L19" s="206">
        <v>6</v>
      </c>
      <c r="M19" s="207">
        <v>7.4</v>
      </c>
      <c r="N19" s="205">
        <v>6.9</v>
      </c>
      <c r="O19" s="205">
        <v>7.1</v>
      </c>
      <c r="P19" s="34">
        <f t="shared" si="9"/>
        <v>7</v>
      </c>
      <c r="Q19" s="208"/>
      <c r="R19" s="27">
        <f t="shared" si="10"/>
        <v>9.15</v>
      </c>
      <c r="S19" s="187" t="s">
        <v>488</v>
      </c>
      <c r="T19" s="25">
        <f t="shared" si="4"/>
        <v>6</v>
      </c>
      <c r="U19" s="36" t="s">
        <v>488</v>
      </c>
      <c r="W19" s="47" t="str">
        <f t="shared" si="11"/>
        <v>bez</v>
      </c>
      <c r="X19" s="42">
        <f t="shared" si="12"/>
        <v>2.15</v>
      </c>
      <c r="Y19" s="42">
        <f t="shared" si="13"/>
        <v>7</v>
      </c>
      <c r="Z19" s="42">
        <f t="shared" si="14"/>
        <v>0</v>
      </c>
      <c r="AA19" s="42">
        <f t="shared" si="15"/>
        <v>9.15</v>
      </c>
    </row>
    <row r="20" spans="1:27" ht="24.9" customHeight="1" x14ac:dyDescent="0.25">
      <c r="A20" s="175">
        <f>Seznam!B50</f>
        <v>13</v>
      </c>
      <c r="B20" s="176" t="str">
        <f>Seznam!C50</f>
        <v>Agata Szyrszeń</v>
      </c>
      <c r="C20" s="177">
        <f>Seznam!D50</f>
        <v>2007</v>
      </c>
      <c r="D20" s="178" t="str">
        <f>Seznam!E50</f>
        <v>PTG Sokol Krakow</v>
      </c>
      <c r="E20" s="178" t="str">
        <f>Seznam!F50</f>
        <v>POL</v>
      </c>
      <c r="F20" s="177" t="s">
        <v>490</v>
      </c>
      <c r="G20" s="203">
        <v>1.8</v>
      </c>
      <c r="H20" s="204">
        <v>1.6</v>
      </c>
      <c r="I20" s="205">
        <v>2.2999999999999998</v>
      </c>
      <c r="J20" s="205">
        <v>1.3</v>
      </c>
      <c r="K20" s="34">
        <f t="shared" si="8"/>
        <v>1.7</v>
      </c>
      <c r="L20" s="206">
        <v>6.3</v>
      </c>
      <c r="M20" s="207">
        <v>7.4</v>
      </c>
      <c r="N20" s="205">
        <v>7.3</v>
      </c>
      <c r="O20" s="205">
        <v>6.3</v>
      </c>
      <c r="P20" s="34">
        <f t="shared" si="9"/>
        <v>6.8</v>
      </c>
      <c r="Q20" s="208"/>
      <c r="R20" s="27">
        <f t="shared" si="10"/>
        <v>8.5</v>
      </c>
      <c r="S20" s="187" t="s">
        <v>488</v>
      </c>
      <c r="T20" s="25">
        <f t="shared" si="4"/>
        <v>10</v>
      </c>
      <c r="U20" s="36" t="s">
        <v>488</v>
      </c>
      <c r="W20" s="47" t="str">
        <f t="shared" si="11"/>
        <v>bez</v>
      </c>
      <c r="X20" s="42">
        <f t="shared" si="12"/>
        <v>1.7</v>
      </c>
      <c r="Y20" s="42">
        <f t="shared" si="13"/>
        <v>6.8</v>
      </c>
      <c r="Z20" s="42">
        <f t="shared" si="14"/>
        <v>0</v>
      </c>
      <c r="AA20" s="42">
        <f t="shared" si="15"/>
        <v>8.5</v>
      </c>
    </row>
    <row r="21" spans="1:27" ht="24.9" customHeight="1" x14ac:dyDescent="0.25">
      <c r="A21" s="175">
        <f>Seznam!B51</f>
        <v>14</v>
      </c>
      <c r="B21" s="176" t="str">
        <f>Seznam!C51</f>
        <v>Valentýna Petříková</v>
      </c>
      <c r="C21" s="177">
        <f>Seznam!D51</f>
        <v>2007</v>
      </c>
      <c r="D21" s="178" t="str">
        <f>Seznam!E51</f>
        <v>RG Proactive Milevsko</v>
      </c>
      <c r="E21" s="178" t="str">
        <f>Seznam!F51</f>
        <v>CZE</v>
      </c>
      <c r="F21" s="177" t="s">
        <v>490</v>
      </c>
      <c r="G21" s="203">
        <v>3.1</v>
      </c>
      <c r="H21" s="204">
        <v>2.2000000000000002</v>
      </c>
      <c r="I21" s="205">
        <v>3.4</v>
      </c>
      <c r="J21" s="205">
        <v>1.7</v>
      </c>
      <c r="K21" s="34">
        <f t="shared" si="8"/>
        <v>2.65</v>
      </c>
      <c r="L21" s="206">
        <v>6.4</v>
      </c>
      <c r="M21" s="207">
        <v>6.9</v>
      </c>
      <c r="N21" s="205">
        <v>7.8</v>
      </c>
      <c r="O21" s="205">
        <v>8.1999999999999993</v>
      </c>
      <c r="P21" s="34">
        <f t="shared" si="9"/>
        <v>7.35</v>
      </c>
      <c r="Q21" s="208"/>
      <c r="R21" s="27">
        <f t="shared" si="10"/>
        <v>10</v>
      </c>
      <c r="S21" s="187" t="s">
        <v>488</v>
      </c>
      <c r="T21" s="25">
        <f t="shared" si="4"/>
        <v>3</v>
      </c>
      <c r="U21" s="36" t="s">
        <v>488</v>
      </c>
      <c r="W21" s="47" t="str">
        <f t="shared" si="11"/>
        <v>bez</v>
      </c>
      <c r="X21" s="42">
        <f t="shared" si="12"/>
        <v>2.65</v>
      </c>
      <c r="Y21" s="42">
        <f t="shared" si="13"/>
        <v>7.35</v>
      </c>
      <c r="Z21" s="42">
        <f t="shared" si="14"/>
        <v>0</v>
      </c>
      <c r="AA21" s="42">
        <f t="shared" si="15"/>
        <v>10</v>
      </c>
    </row>
    <row r="22" spans="1:27" ht="24.9" customHeight="1" x14ac:dyDescent="0.25">
      <c r="A22" s="175">
        <f>Seznam!B52</f>
        <v>15</v>
      </c>
      <c r="B22" s="176" t="str">
        <f>Seznam!C52</f>
        <v>Anna Pomahačová</v>
      </c>
      <c r="C22" s="177">
        <f>Seznam!D52</f>
        <v>2007</v>
      </c>
      <c r="D22" s="178" t="str">
        <f>Seznam!E52</f>
        <v>Žižkov I. Elite</v>
      </c>
      <c r="E22" s="178" t="str">
        <f>Seznam!F52</f>
        <v>CZE</v>
      </c>
      <c r="F22" s="177" t="s">
        <v>490</v>
      </c>
      <c r="G22" s="203">
        <v>3</v>
      </c>
      <c r="H22" s="204">
        <v>2.2000000000000002</v>
      </c>
      <c r="I22" s="205">
        <v>2.1</v>
      </c>
      <c r="J22" s="205">
        <v>3.3</v>
      </c>
      <c r="K22" s="34">
        <f t="shared" si="8"/>
        <v>2.6</v>
      </c>
      <c r="L22" s="206">
        <v>7</v>
      </c>
      <c r="M22" s="207">
        <v>7.8</v>
      </c>
      <c r="N22" s="205">
        <v>7.6</v>
      </c>
      <c r="O22" s="205">
        <v>7.3</v>
      </c>
      <c r="P22" s="34">
        <f t="shared" si="9"/>
        <v>7.45</v>
      </c>
      <c r="Q22" s="208"/>
      <c r="R22" s="27">
        <f t="shared" si="10"/>
        <v>10.050000000000001</v>
      </c>
      <c r="S22" s="187" t="s">
        <v>488</v>
      </c>
      <c r="T22" s="25">
        <f t="shared" si="4"/>
        <v>2</v>
      </c>
      <c r="U22" s="36" t="s">
        <v>488</v>
      </c>
      <c r="W22" s="47" t="str">
        <f t="shared" si="11"/>
        <v>bez</v>
      </c>
      <c r="X22" s="42">
        <f t="shared" si="12"/>
        <v>2.6</v>
      </c>
      <c r="Y22" s="42">
        <f t="shared" si="13"/>
        <v>7.45</v>
      </c>
      <c r="Z22" s="42">
        <f t="shared" si="14"/>
        <v>0</v>
      </c>
      <c r="AA22" s="42">
        <f t="shared" si="15"/>
        <v>10.050000000000001</v>
      </c>
    </row>
    <row r="23" spans="1:27" ht="24.9" customHeight="1" x14ac:dyDescent="0.25">
      <c r="A23" s="175">
        <f>Seznam!B53</f>
        <v>16</v>
      </c>
      <c r="B23" s="176" t="str">
        <f>Seznam!C53</f>
        <v>Sofiya Ganusyk</v>
      </c>
      <c r="C23" s="177">
        <f>Seznam!D53</f>
        <v>2007</v>
      </c>
      <c r="D23" s="178" t="str">
        <f>Seznam!E53</f>
        <v>Sportunion West Wien</v>
      </c>
      <c r="E23" s="178" t="str">
        <f>Seznam!F53</f>
        <v>AUT</v>
      </c>
      <c r="F23" s="177" t="s">
        <v>490</v>
      </c>
      <c r="G23" s="203">
        <v>1.6</v>
      </c>
      <c r="H23" s="204">
        <v>1.4</v>
      </c>
      <c r="I23" s="205">
        <v>2.4</v>
      </c>
      <c r="J23" s="205">
        <v>2.8</v>
      </c>
      <c r="K23" s="34">
        <f t="shared" si="8"/>
        <v>2</v>
      </c>
      <c r="L23" s="206">
        <v>6.5</v>
      </c>
      <c r="M23" s="207">
        <v>7.1</v>
      </c>
      <c r="N23" s="205">
        <v>7</v>
      </c>
      <c r="O23" s="205">
        <v>7.2</v>
      </c>
      <c r="P23" s="34">
        <f t="shared" si="9"/>
        <v>7.05</v>
      </c>
      <c r="Q23" s="208"/>
      <c r="R23" s="27">
        <f t="shared" si="10"/>
        <v>9.0500000000000007</v>
      </c>
      <c r="S23" s="187" t="s">
        <v>488</v>
      </c>
      <c r="T23" s="25">
        <f t="shared" si="4"/>
        <v>8</v>
      </c>
      <c r="U23" s="36" t="s">
        <v>488</v>
      </c>
      <c r="W23" s="47" t="str">
        <f t="shared" si="11"/>
        <v>bez</v>
      </c>
      <c r="X23" s="42">
        <f t="shared" si="12"/>
        <v>2</v>
      </c>
      <c r="Y23" s="42">
        <f t="shared" si="13"/>
        <v>7.05</v>
      </c>
      <c r="Z23" s="42">
        <f t="shared" si="14"/>
        <v>0</v>
      </c>
      <c r="AA23" s="42">
        <f t="shared" si="15"/>
        <v>9.0500000000000007</v>
      </c>
    </row>
    <row r="24" spans="1:27" ht="24.9" customHeight="1" x14ac:dyDescent="0.25">
      <c r="A24" s="175">
        <f>Seznam!B54</f>
        <v>17</v>
      </c>
      <c r="B24" s="176" t="str">
        <f>Seznam!C54</f>
        <v xml:space="preserve">Hana Inagaki </v>
      </c>
      <c r="C24" s="177">
        <f>Seznam!D54</f>
        <v>2007</v>
      </c>
      <c r="D24" s="178" t="str">
        <f>Seznam!E54</f>
        <v>Blekitna Szczecin</v>
      </c>
      <c r="E24" s="178" t="str">
        <f>Seznam!F54</f>
        <v>POL</v>
      </c>
      <c r="F24" s="177" t="s">
        <v>490</v>
      </c>
      <c r="G24" s="203">
        <v>2.4</v>
      </c>
      <c r="H24" s="204">
        <v>1.8</v>
      </c>
      <c r="I24" s="205">
        <v>3.3</v>
      </c>
      <c r="J24" s="205">
        <v>2.9</v>
      </c>
      <c r="K24" s="34">
        <f t="shared" si="8"/>
        <v>2.65</v>
      </c>
      <c r="L24" s="206">
        <v>6</v>
      </c>
      <c r="M24" s="207">
        <v>6.9</v>
      </c>
      <c r="N24" s="205">
        <v>8</v>
      </c>
      <c r="O24" s="205">
        <v>5.9</v>
      </c>
      <c r="P24" s="34">
        <f t="shared" si="9"/>
        <v>6.45</v>
      </c>
      <c r="Q24" s="208"/>
      <c r="R24" s="27">
        <f t="shared" si="10"/>
        <v>9.1</v>
      </c>
      <c r="S24" s="187" t="s">
        <v>488</v>
      </c>
      <c r="T24" s="25">
        <f t="shared" si="4"/>
        <v>7</v>
      </c>
      <c r="U24" s="36" t="s">
        <v>488</v>
      </c>
      <c r="W24" s="47" t="str">
        <f t="shared" si="11"/>
        <v>bez</v>
      </c>
      <c r="X24" s="42">
        <f t="shared" si="12"/>
        <v>2.65</v>
      </c>
      <c r="Y24" s="42">
        <f t="shared" si="13"/>
        <v>6.45</v>
      </c>
      <c r="Z24" s="42">
        <f t="shared" si="14"/>
        <v>0</v>
      </c>
      <c r="AA24" s="42">
        <f t="shared" si="15"/>
        <v>9.1</v>
      </c>
    </row>
    <row r="25" spans="1:27" ht="24.9" customHeight="1" x14ac:dyDescent="0.25">
      <c r="A25" s="175">
        <f>Seznam!B55</f>
        <v>18</v>
      </c>
      <c r="B25" s="176" t="str">
        <f>Seznam!C55</f>
        <v>Anna Deimová</v>
      </c>
      <c r="C25" s="177">
        <f>Seznam!D55</f>
        <v>2007</v>
      </c>
      <c r="D25" s="178" t="str">
        <f>Seznam!E55</f>
        <v>GSK Tábor</v>
      </c>
      <c r="E25" s="178" t="str">
        <f>Seznam!F55</f>
        <v>CZE</v>
      </c>
      <c r="F25" s="177" t="s">
        <v>490</v>
      </c>
      <c r="G25" s="203">
        <v>1.4</v>
      </c>
      <c r="H25" s="204">
        <v>0.6</v>
      </c>
      <c r="I25" s="205">
        <v>1.2</v>
      </c>
      <c r="J25" s="205">
        <v>0.6</v>
      </c>
      <c r="K25" s="34">
        <f t="shared" si="8"/>
        <v>0.9</v>
      </c>
      <c r="L25" s="206">
        <v>5.2</v>
      </c>
      <c r="M25" s="207">
        <v>5</v>
      </c>
      <c r="N25" s="205">
        <v>5.8</v>
      </c>
      <c r="O25" s="205">
        <v>4.7</v>
      </c>
      <c r="P25" s="34">
        <f t="shared" si="9"/>
        <v>5.0999999999999996</v>
      </c>
      <c r="Q25" s="208"/>
      <c r="R25" s="27">
        <f t="shared" si="10"/>
        <v>6</v>
      </c>
      <c r="S25" s="187" t="s">
        <v>488</v>
      </c>
      <c r="T25" s="25">
        <f t="shared" si="4"/>
        <v>19</v>
      </c>
      <c r="U25" s="36" t="s">
        <v>488</v>
      </c>
      <c r="W25" s="47" t="str">
        <f t="shared" si="11"/>
        <v>bez</v>
      </c>
      <c r="X25" s="42">
        <f t="shared" si="12"/>
        <v>0.9</v>
      </c>
      <c r="Y25" s="42">
        <f t="shared" si="13"/>
        <v>5.0999999999999996</v>
      </c>
      <c r="Z25" s="42">
        <f t="shared" si="14"/>
        <v>0</v>
      </c>
      <c r="AA25" s="42">
        <f t="shared" si="15"/>
        <v>6</v>
      </c>
    </row>
    <row r="26" spans="1:27" ht="24.9" customHeight="1" x14ac:dyDescent="0.25">
      <c r="A26" s="175">
        <f>Seznam!B56</f>
        <v>19</v>
      </c>
      <c r="B26" s="176" t="str">
        <f>Seznam!C56</f>
        <v>Veronika Šimáková</v>
      </c>
      <c r="C26" s="177">
        <f>Seznam!D56</f>
        <v>2007</v>
      </c>
      <c r="D26" s="178" t="str">
        <f>Seznam!E56</f>
        <v>RG Proactive Milevsko</v>
      </c>
      <c r="E26" s="178" t="str">
        <f>Seznam!F56</f>
        <v>CZE</v>
      </c>
      <c r="F26" s="177" t="s">
        <v>490</v>
      </c>
      <c r="G26" s="203">
        <v>2.2999999999999998</v>
      </c>
      <c r="H26" s="204">
        <v>2.1</v>
      </c>
      <c r="I26" s="205">
        <v>2.7</v>
      </c>
      <c r="J26" s="205">
        <v>1.9</v>
      </c>
      <c r="K26" s="34">
        <f t="shared" si="8"/>
        <v>2.2000000000000002</v>
      </c>
      <c r="L26" s="206">
        <v>6.2</v>
      </c>
      <c r="M26" s="207">
        <v>7</v>
      </c>
      <c r="N26" s="205">
        <v>7.5</v>
      </c>
      <c r="O26" s="205">
        <v>7.7</v>
      </c>
      <c r="P26" s="34">
        <f t="shared" si="9"/>
        <v>7.25</v>
      </c>
      <c r="Q26" s="208"/>
      <c r="R26" s="27">
        <f t="shared" si="10"/>
        <v>9.4499999999999993</v>
      </c>
      <c r="S26" s="187" t="s">
        <v>488</v>
      </c>
      <c r="T26" s="25">
        <f t="shared" si="4"/>
        <v>5</v>
      </c>
      <c r="U26" s="36" t="s">
        <v>488</v>
      </c>
      <c r="W26" s="47" t="str">
        <f t="shared" si="11"/>
        <v>bez</v>
      </c>
      <c r="X26" s="42">
        <f t="shared" si="12"/>
        <v>2.2000000000000002</v>
      </c>
      <c r="Y26" s="42">
        <f t="shared" si="13"/>
        <v>7.25</v>
      </c>
      <c r="Z26" s="42">
        <f t="shared" si="14"/>
        <v>0</v>
      </c>
      <c r="AA26" s="42">
        <f t="shared" si="15"/>
        <v>9.4499999999999993</v>
      </c>
    </row>
    <row r="27" spans="1:27" ht="24.9" customHeight="1" x14ac:dyDescent="0.25">
      <c r="A27" s="175">
        <f>Seznam!B57</f>
        <v>21</v>
      </c>
      <c r="B27" s="176" t="str">
        <f>Seznam!C57</f>
        <v>Alexandra Bílková</v>
      </c>
      <c r="C27" s="177">
        <f>Seznam!D57</f>
        <v>2007</v>
      </c>
      <c r="D27" s="178" t="str">
        <f>Seznam!E57</f>
        <v>La Pirouette Jeseník</v>
      </c>
      <c r="E27" s="178" t="str">
        <f>Seznam!F57</f>
        <v>CZE</v>
      </c>
      <c r="F27" s="177" t="s">
        <v>490</v>
      </c>
      <c r="G27" s="203">
        <v>0.6</v>
      </c>
      <c r="H27" s="204">
        <v>0.5</v>
      </c>
      <c r="I27" s="205">
        <v>1.1000000000000001</v>
      </c>
      <c r="J27" s="205">
        <v>0.7</v>
      </c>
      <c r="K27" s="34">
        <f t="shared" si="8"/>
        <v>0.65</v>
      </c>
      <c r="L27" s="206">
        <v>4.9000000000000004</v>
      </c>
      <c r="M27" s="207">
        <v>4</v>
      </c>
      <c r="N27" s="205">
        <v>6</v>
      </c>
      <c r="O27" s="205">
        <v>5</v>
      </c>
      <c r="P27" s="34">
        <f t="shared" si="9"/>
        <v>4.95</v>
      </c>
      <c r="Q27" s="208"/>
      <c r="R27" s="27">
        <f t="shared" si="10"/>
        <v>5.6000000000000005</v>
      </c>
      <c r="S27" s="187" t="s">
        <v>488</v>
      </c>
      <c r="T27" s="25">
        <f t="shared" si="4"/>
        <v>21</v>
      </c>
      <c r="U27" s="36" t="s">
        <v>488</v>
      </c>
      <c r="W27" s="47" t="str">
        <f t="shared" si="11"/>
        <v>bez</v>
      </c>
      <c r="X27" s="42">
        <f t="shared" si="12"/>
        <v>0.65</v>
      </c>
      <c r="Y27" s="42">
        <f t="shared" si="13"/>
        <v>4.95</v>
      </c>
      <c r="Z27" s="42">
        <f t="shared" si="14"/>
        <v>0</v>
      </c>
      <c r="AA27" s="42">
        <f t="shared" si="15"/>
        <v>5.6000000000000005</v>
      </c>
    </row>
    <row r="28" spans="1:27" ht="24.9" customHeight="1" x14ac:dyDescent="0.25">
      <c r="A28" s="175">
        <f>Seznam!B58</f>
        <v>22</v>
      </c>
      <c r="B28" s="176" t="str">
        <f>Seznam!C58</f>
        <v>Tereza Suchá</v>
      </c>
      <c r="C28" s="177">
        <f>Seznam!D58</f>
        <v>2007</v>
      </c>
      <c r="D28" s="178" t="str">
        <f>Seznam!E58</f>
        <v>SK MG Vysočina Jihlava</v>
      </c>
      <c r="E28" s="178" t="str">
        <f>Seznam!F58</f>
        <v>CZE</v>
      </c>
      <c r="F28" s="177" t="s">
        <v>490</v>
      </c>
      <c r="G28" s="203">
        <v>3.2</v>
      </c>
      <c r="H28" s="204">
        <v>2.6</v>
      </c>
      <c r="I28" s="205">
        <v>3</v>
      </c>
      <c r="J28" s="205">
        <v>2.6</v>
      </c>
      <c r="K28" s="34">
        <f t="shared" si="8"/>
        <v>2.8</v>
      </c>
      <c r="L28" s="206">
        <v>7</v>
      </c>
      <c r="M28" s="207">
        <v>8</v>
      </c>
      <c r="N28" s="205">
        <v>7.8</v>
      </c>
      <c r="O28" s="205">
        <v>7.7</v>
      </c>
      <c r="P28" s="34">
        <f t="shared" si="9"/>
        <v>7.75</v>
      </c>
      <c r="Q28" s="208"/>
      <c r="R28" s="27">
        <f t="shared" si="10"/>
        <v>10.55</v>
      </c>
      <c r="S28" s="187" t="s">
        <v>488</v>
      </c>
      <c r="T28" s="25">
        <f t="shared" si="4"/>
        <v>1</v>
      </c>
      <c r="U28" s="36" t="s">
        <v>488</v>
      </c>
      <c r="W28" s="47" t="str">
        <f t="shared" si="11"/>
        <v>bez</v>
      </c>
      <c r="X28" s="42">
        <f t="shared" si="12"/>
        <v>2.8</v>
      </c>
      <c r="Y28" s="42">
        <f t="shared" si="13"/>
        <v>7.75</v>
      </c>
      <c r="Z28" s="42">
        <f t="shared" si="14"/>
        <v>0</v>
      </c>
      <c r="AA28" s="42">
        <f t="shared" si="15"/>
        <v>10.55</v>
      </c>
    </row>
    <row r="29" spans="1:27" ht="24.9" customHeight="1" x14ac:dyDescent="0.25">
      <c r="A29" s="175">
        <f>Seznam!B59</f>
        <v>23</v>
      </c>
      <c r="B29" s="176" t="str">
        <f>Seznam!C59</f>
        <v>Ella Spálenková</v>
      </c>
      <c r="C29" s="177">
        <f>Seznam!D59</f>
        <v>2007</v>
      </c>
      <c r="D29" s="178" t="str">
        <f>Seznam!E59</f>
        <v>GSK Tábor</v>
      </c>
      <c r="E29" s="178" t="str">
        <f>Seznam!F59</f>
        <v>CZE</v>
      </c>
      <c r="F29" s="177" t="s">
        <v>490</v>
      </c>
      <c r="G29" s="203">
        <v>0.7</v>
      </c>
      <c r="H29" s="204">
        <v>0.2</v>
      </c>
      <c r="I29" s="205">
        <v>1</v>
      </c>
      <c r="J29" s="205">
        <v>0.7</v>
      </c>
      <c r="K29" s="34">
        <f t="shared" ref="K29" si="16">IF($L$2=2,TRUNC(SUM(G29:J29)/2*1000)/1000,IF($L$2=3,TRUNC(SUM(G29:J29)/3*1000)/1000,IF($L$2=4,TRUNC(MEDIAN(G29:J29)*1000)/1000,"???")))</f>
        <v>0.7</v>
      </c>
      <c r="L29" s="206">
        <v>5.0999999999999996</v>
      </c>
      <c r="M29" s="207">
        <v>5</v>
      </c>
      <c r="N29" s="205">
        <v>5.4</v>
      </c>
      <c r="O29" s="205">
        <v>3.9</v>
      </c>
      <c r="P29" s="34">
        <f t="shared" ref="P29" si="17">IF($M$2=2,TRUNC(SUM(L29:M29)/2*1000)/1000,IF($M$2=3,TRUNC(SUM(L29:N29)/3*1000)/1000,IF($M$2=4,TRUNC(MEDIAN(L29:O29)*1000)/1000,"???")))</f>
        <v>5.05</v>
      </c>
      <c r="Q29" s="208"/>
      <c r="R29" s="27">
        <f t="shared" ref="R29" si="18">K29+P29-Q29</f>
        <v>5.75</v>
      </c>
      <c r="S29" s="187" t="s">
        <v>488</v>
      </c>
      <c r="T29" s="25">
        <f t="shared" si="4"/>
        <v>20</v>
      </c>
      <c r="U29" s="36" t="s">
        <v>488</v>
      </c>
      <c r="W29" s="47" t="str">
        <f t="shared" ref="W29" si="19">F29</f>
        <v>bez</v>
      </c>
      <c r="X29" s="42">
        <f t="shared" ref="X29" si="20">K29</f>
        <v>0.7</v>
      </c>
      <c r="Y29" s="42">
        <f t="shared" ref="Y29" si="21">P29</f>
        <v>5.05</v>
      </c>
      <c r="Z29" s="42">
        <f t="shared" ref="Z29" si="22">Q29</f>
        <v>0</v>
      </c>
      <c r="AA29" s="42">
        <f t="shared" ref="AA29" si="23">R29</f>
        <v>5.75</v>
      </c>
    </row>
    <row r="30" spans="1:27" ht="24.9" customHeight="1" x14ac:dyDescent="0.25">
      <c r="A30" s="175">
        <f>Seznam!B60</f>
        <v>24</v>
      </c>
      <c r="B30" s="176" t="str">
        <f>Seznam!C60</f>
        <v>Anna Fusková</v>
      </c>
      <c r="C30" s="177">
        <f>Seznam!D60</f>
        <v>2007</v>
      </c>
      <c r="D30" s="178" t="str">
        <f>Seznam!E60</f>
        <v>SK MG Mantila Brno</v>
      </c>
      <c r="E30" s="178" t="str">
        <f>Seznam!F60</f>
        <v>CZE</v>
      </c>
      <c r="F30" s="177" t="s">
        <v>490</v>
      </c>
      <c r="G30" s="203">
        <v>0.6</v>
      </c>
      <c r="H30" s="204">
        <v>0.9</v>
      </c>
      <c r="I30" s="205">
        <v>1.5</v>
      </c>
      <c r="J30" s="205">
        <v>0.8</v>
      </c>
      <c r="K30" s="34">
        <f t="shared" si="8"/>
        <v>0.85</v>
      </c>
      <c r="L30" s="206">
        <v>5.8</v>
      </c>
      <c r="M30" s="207">
        <v>5.8</v>
      </c>
      <c r="N30" s="205">
        <v>6.1</v>
      </c>
      <c r="O30" s="205">
        <v>5.0999999999999996</v>
      </c>
      <c r="P30" s="34">
        <f t="shared" si="9"/>
        <v>5.8</v>
      </c>
      <c r="Q30" s="208"/>
      <c r="R30" s="27">
        <f t="shared" si="10"/>
        <v>6.6499999999999995</v>
      </c>
      <c r="S30" s="187" t="s">
        <v>488</v>
      </c>
      <c r="T30" s="25">
        <f t="shared" si="4"/>
        <v>16</v>
      </c>
      <c r="U30" s="36" t="s">
        <v>488</v>
      </c>
      <c r="W30" s="47" t="str">
        <f t="shared" si="11"/>
        <v>bez</v>
      </c>
      <c r="X30" s="42">
        <f t="shared" si="12"/>
        <v>0.85</v>
      </c>
      <c r="Y30" s="42">
        <f t="shared" si="13"/>
        <v>5.8</v>
      </c>
      <c r="Z30" s="42">
        <f t="shared" si="14"/>
        <v>0</v>
      </c>
      <c r="AA30" s="42">
        <f t="shared" si="15"/>
        <v>6.6499999999999995</v>
      </c>
    </row>
    <row r="31" spans="1:27" ht="24.9" customHeight="1" x14ac:dyDescent="0.25">
      <c r="A31" s="175"/>
      <c r="B31" s="176"/>
      <c r="C31" s="177"/>
      <c r="D31" s="178"/>
      <c r="E31" s="178"/>
      <c r="F31" s="177"/>
      <c r="G31" s="43">
        <v>0</v>
      </c>
      <c r="H31" s="15"/>
      <c r="I31" s="37">
        <f t="shared" ref="I31" si="24">IF($L$2&lt;3,"x",0)</f>
        <v>0</v>
      </c>
      <c r="J31" s="37">
        <f t="shared" ref="J31" si="25">IF($L$2&lt;4,"x",0)</f>
        <v>0</v>
      </c>
      <c r="K31" s="34">
        <f>IF($L$2=2,TRUNC(SUM(G31:J31)/2*1000)/1000,IF($L$2=3,TRUNC(SUM(G31:J31)/3*1000)/1000,IF($L$2=4,TRUNC(MEDIAN(G31:J31)*1000)/1000,"???")))</f>
        <v>0</v>
      </c>
      <c r="L31" s="17">
        <v>0</v>
      </c>
      <c r="M31" s="16"/>
      <c r="N31" s="37">
        <f t="shared" ref="N31" si="26">IF($M$2&lt;3,"x",0)</f>
        <v>0</v>
      </c>
      <c r="O31" s="37">
        <f t="shared" ref="O31" si="27">IF($M$2&lt;4,"x",0)</f>
        <v>0</v>
      </c>
      <c r="P31" s="34">
        <f>IF($M$2=2,TRUNC(SUM(L31:M31)/2*1000)/1000,IF($M$2=3,TRUNC(SUM(L31:N31)/3*1000)/1000,IF($M$2=4,TRUNC(MEDIAN(L31:O31)*1000)/1000,"???")))</f>
        <v>0</v>
      </c>
      <c r="Q31" s="21"/>
      <c r="R31" s="27">
        <f>K31+P31-Q31</f>
        <v>0</v>
      </c>
      <c r="S31" s="187" t="s">
        <v>488</v>
      </c>
      <c r="T31" s="179">
        <f t="shared" si="4"/>
        <v>23</v>
      </c>
      <c r="U31" s="36" t="s">
        <v>488</v>
      </c>
      <c r="W31" s="47">
        <f>F31</f>
        <v>0</v>
      </c>
      <c r="X31" s="42">
        <f>K31</f>
        <v>0</v>
      </c>
      <c r="Y31" s="42">
        <f>P31</f>
        <v>0</v>
      </c>
      <c r="Z31" s="42">
        <f>Q31</f>
        <v>0</v>
      </c>
      <c r="AA31" s="42">
        <f>R31</f>
        <v>0</v>
      </c>
    </row>
    <row r="32" spans="1:27" s="186" customFormat="1" ht="16.2" thickBot="1" x14ac:dyDescent="0.3">
      <c r="A32" s="181"/>
      <c r="B32" s="181"/>
      <c r="C32" s="183"/>
      <c r="D32" s="181"/>
      <c r="E32" s="181"/>
      <c r="F32" s="182"/>
      <c r="G32" s="184">
        <v>0</v>
      </c>
      <c r="H32" s="184"/>
      <c r="I32" s="184"/>
      <c r="J32" s="184"/>
      <c r="K32" s="185">
        <f>SUM(G32:J32)/2</f>
        <v>0</v>
      </c>
      <c r="L32" s="195">
        <v>0</v>
      </c>
      <c r="M32" s="195"/>
      <c r="N32" s="195"/>
      <c r="O32" s="195"/>
      <c r="P32" s="185"/>
      <c r="Q32" s="181"/>
      <c r="R32" s="181"/>
      <c r="S32" s="181"/>
      <c r="T32" s="181"/>
      <c r="U32" s="181"/>
      <c r="V32" s="181"/>
      <c r="W32" s="181"/>
      <c r="X32" s="181"/>
      <c r="Y32" s="181"/>
      <c r="Z32" s="181"/>
      <c r="AA32" s="181"/>
    </row>
    <row r="33" spans="1:28" ht="16.5" customHeight="1" x14ac:dyDescent="0.25">
      <c r="A33" s="293" t="s">
        <v>471</v>
      </c>
      <c r="B33" s="295" t="s">
        <v>6</v>
      </c>
      <c r="C33" s="297" t="s">
        <v>3</v>
      </c>
      <c r="D33" s="295" t="s">
        <v>4</v>
      </c>
      <c r="E33" s="291" t="s">
        <v>5</v>
      </c>
      <c r="F33" s="291" t="s">
        <v>472</v>
      </c>
      <c r="G33" s="29" t="str">
        <f>Kat3S2</f>
        <v>sestava s libovolným náčiním</v>
      </c>
      <c r="H33" s="28"/>
      <c r="I33" s="28"/>
      <c r="J33" s="28"/>
      <c r="K33" s="28"/>
      <c r="L33" s="30"/>
      <c r="M33" s="30"/>
      <c r="N33" s="30"/>
      <c r="O33" s="30"/>
      <c r="P33" s="30"/>
      <c r="Q33" s="20">
        <v>0</v>
      </c>
      <c r="R33" s="31">
        <v>0</v>
      </c>
      <c r="S33" s="180"/>
      <c r="T33" s="301" t="s">
        <v>491</v>
      </c>
      <c r="U33" s="289" t="s">
        <v>492</v>
      </c>
    </row>
    <row r="34" spans="1:28" ht="16.5" customHeight="1" thickBot="1" x14ac:dyDescent="0.3">
      <c r="A34" s="294">
        <v>0</v>
      </c>
      <c r="B34" s="296">
        <v>0</v>
      </c>
      <c r="C34" s="298">
        <v>0</v>
      </c>
      <c r="D34" s="296">
        <v>0</v>
      </c>
      <c r="E34" s="292">
        <v>0</v>
      </c>
      <c r="F34" s="292">
        <v>0</v>
      </c>
      <c r="G34" s="18" t="s">
        <v>469</v>
      </c>
      <c r="H34" s="18" t="s">
        <v>489</v>
      </c>
      <c r="I34" s="18" t="s">
        <v>475</v>
      </c>
      <c r="J34" s="18" t="s">
        <v>476</v>
      </c>
      <c r="K34" s="18" t="s">
        <v>477</v>
      </c>
      <c r="L34" s="24" t="s">
        <v>478</v>
      </c>
      <c r="M34" s="287" t="s">
        <v>479</v>
      </c>
      <c r="N34" s="287" t="s">
        <v>480</v>
      </c>
      <c r="O34" s="287" t="s">
        <v>481</v>
      </c>
      <c r="P34" s="26" t="s">
        <v>470</v>
      </c>
      <c r="Q34" s="23" t="s">
        <v>482</v>
      </c>
      <c r="R34" s="22" t="s">
        <v>483</v>
      </c>
      <c r="S34" s="26" t="s">
        <v>484</v>
      </c>
      <c r="T34" s="302"/>
      <c r="U34" s="290"/>
      <c r="W34" s="46" t="s">
        <v>485</v>
      </c>
      <c r="X34" s="46" t="s">
        <v>477</v>
      </c>
      <c r="Y34" s="46" t="s">
        <v>470</v>
      </c>
      <c r="Z34" s="46" t="s">
        <v>486</v>
      </c>
      <c r="AA34" s="46" t="s">
        <v>484</v>
      </c>
      <c r="AB34" s="46" t="s">
        <v>483</v>
      </c>
    </row>
    <row r="35" spans="1:28" ht="24.9" customHeight="1" x14ac:dyDescent="0.25">
      <c r="A35" s="44">
        <f>Seznam!B39</f>
        <v>1</v>
      </c>
      <c r="B35" s="2" t="str">
        <f>Seznam!C39</f>
        <v>Sofie Sůvová</v>
      </c>
      <c r="C35" s="9">
        <f>Seznam!D39</f>
        <v>2007</v>
      </c>
      <c r="D35" s="45" t="str">
        <f>Seznam!E39</f>
        <v>Žižkov I. Elite</v>
      </c>
      <c r="E35" s="45" t="str">
        <f>Seznam!F39</f>
        <v>CZE</v>
      </c>
      <c r="F35" s="210" t="str">
        <f t="shared" ref="F35:F56" si="28">IF($G$33="sestava bez náčiní","bez"," ")</f>
        <v xml:space="preserve"> </v>
      </c>
      <c r="G35" s="203">
        <v>2</v>
      </c>
      <c r="H35" s="204">
        <v>1.9</v>
      </c>
      <c r="I35" s="205">
        <v>3.1</v>
      </c>
      <c r="J35" s="205">
        <v>2.5</v>
      </c>
      <c r="K35" s="34">
        <f t="shared" ref="K35:K40" si="29">IF($L$2=2,TRUNC(SUM(G35:J35)/2*1000)/1000,IF($L$2=3,TRUNC(SUM(G35:J35)/3*1000)/1000,IF($L$2=4,TRUNC(MEDIAN(G35:J35)*1000)/1000,"???")))</f>
        <v>2.25</v>
      </c>
      <c r="L35" s="206">
        <v>8</v>
      </c>
      <c r="M35" s="207">
        <v>5.6</v>
      </c>
      <c r="N35" s="205">
        <v>5.5</v>
      </c>
      <c r="O35" s="205">
        <v>7.3</v>
      </c>
      <c r="P35" s="34">
        <f t="shared" ref="P35:P40" si="30">IF($M$2=2,TRUNC(SUM(L35:M35)/2*1000)/1000,IF($M$2=3,TRUNC(SUM(L35:N35)/3*1000)/1000,IF($M$2=4,TRUNC(MEDIAN(L35:O35)*1000)/1000,"???")))</f>
        <v>6.45</v>
      </c>
      <c r="Q35" s="208"/>
      <c r="R35" s="27">
        <f t="shared" ref="R35:R40" si="31">K35+P35-Q35</f>
        <v>8.6999999999999993</v>
      </c>
      <c r="S35" s="35">
        <f t="shared" ref="S35:S57" si="32">R9+R35</f>
        <v>17</v>
      </c>
      <c r="T35" s="25">
        <f t="shared" ref="T35:T57" si="33">RANK(R35,$R$35:$R$57)</f>
        <v>6</v>
      </c>
      <c r="U35" s="36">
        <f t="shared" ref="U35:U57" si="34">RANK(S35,$S$35:$S$57)</f>
        <v>11</v>
      </c>
      <c r="W35" s="47" t="str">
        <f t="shared" ref="W35:W40" si="35">F35</f>
        <v xml:space="preserve"> </v>
      </c>
      <c r="X35" s="42">
        <f t="shared" ref="X35:X40" si="36">K35</f>
        <v>2.25</v>
      </c>
      <c r="Y35" s="42">
        <f t="shared" ref="Y35:AB39" si="37">P35</f>
        <v>6.45</v>
      </c>
      <c r="Z35" s="42">
        <f t="shared" si="37"/>
        <v>0</v>
      </c>
      <c r="AA35" s="42">
        <f t="shared" si="37"/>
        <v>8.6999999999999993</v>
      </c>
      <c r="AB35" s="42">
        <f t="shared" si="37"/>
        <v>17</v>
      </c>
    </row>
    <row r="36" spans="1:28" ht="24.9" customHeight="1" x14ac:dyDescent="0.25">
      <c r="A36" s="44">
        <f>Seznam!B40</f>
        <v>2</v>
      </c>
      <c r="B36" s="2" t="str">
        <f>Seznam!C40</f>
        <v>Adéla Gregorová</v>
      </c>
      <c r="C36" s="9">
        <f>Seznam!D40</f>
        <v>2007</v>
      </c>
      <c r="D36" s="45" t="str">
        <f>Seznam!E40</f>
        <v>GSK Tábor</v>
      </c>
      <c r="E36" s="45" t="str">
        <f>Seznam!F40</f>
        <v>CZE</v>
      </c>
      <c r="F36" s="210" t="str">
        <f t="shared" si="28"/>
        <v xml:space="preserve"> </v>
      </c>
      <c r="G36" s="203">
        <v>0.8</v>
      </c>
      <c r="H36" s="204">
        <v>0.4</v>
      </c>
      <c r="I36" s="205">
        <v>0.6</v>
      </c>
      <c r="J36" s="205">
        <v>1.1000000000000001</v>
      </c>
      <c r="K36" s="34">
        <f t="shared" si="29"/>
        <v>0.7</v>
      </c>
      <c r="L36" s="206">
        <v>6.5</v>
      </c>
      <c r="M36" s="207">
        <v>4.5999999999999996</v>
      </c>
      <c r="N36" s="205">
        <v>5.7</v>
      </c>
      <c r="O36" s="205">
        <v>5.9</v>
      </c>
      <c r="P36" s="34">
        <f t="shared" si="30"/>
        <v>5.8</v>
      </c>
      <c r="Q36" s="208"/>
      <c r="R36" s="27">
        <f t="shared" si="31"/>
        <v>6.5</v>
      </c>
      <c r="S36" s="35">
        <f t="shared" si="32"/>
        <v>11.95</v>
      </c>
      <c r="T36" s="25">
        <f t="shared" si="33"/>
        <v>19</v>
      </c>
      <c r="U36" s="36">
        <f t="shared" si="34"/>
        <v>19</v>
      </c>
      <c r="W36" s="47" t="str">
        <f t="shared" si="35"/>
        <v xml:space="preserve"> </v>
      </c>
      <c r="X36" s="42">
        <f t="shared" si="36"/>
        <v>0.7</v>
      </c>
      <c r="Y36" s="42">
        <f t="shared" si="37"/>
        <v>5.8</v>
      </c>
      <c r="Z36" s="42">
        <f t="shared" si="37"/>
        <v>0</v>
      </c>
      <c r="AA36" s="42">
        <f t="shared" si="37"/>
        <v>6.5</v>
      </c>
      <c r="AB36" s="42">
        <f t="shared" si="37"/>
        <v>11.95</v>
      </c>
    </row>
    <row r="37" spans="1:28" ht="24.9" customHeight="1" x14ac:dyDescent="0.25">
      <c r="A37" s="44">
        <f>Seznam!B41</f>
        <v>3</v>
      </c>
      <c r="B37" s="2" t="str">
        <f>Seznam!C41</f>
        <v xml:space="preserve">Ajša Lochschmidtová </v>
      </c>
      <c r="C37" s="9">
        <f>Seznam!D41</f>
        <v>2007</v>
      </c>
      <c r="D37" s="45" t="str">
        <f>Seznam!E41</f>
        <v>RGC Karlovy Vary</v>
      </c>
      <c r="E37" s="45" t="str">
        <f>Seznam!F41</f>
        <v>CZE</v>
      </c>
      <c r="F37" s="210" t="str">
        <f t="shared" si="28"/>
        <v xml:space="preserve"> </v>
      </c>
      <c r="G37" s="203">
        <v>0.9</v>
      </c>
      <c r="H37" s="204">
        <v>0.6</v>
      </c>
      <c r="I37" s="205">
        <v>1.2</v>
      </c>
      <c r="J37" s="205">
        <v>1</v>
      </c>
      <c r="K37" s="34">
        <f t="shared" si="29"/>
        <v>0.95</v>
      </c>
      <c r="L37" s="206">
        <v>8.1999999999999993</v>
      </c>
      <c r="M37" s="207">
        <v>4.9000000000000004</v>
      </c>
      <c r="N37" s="205">
        <v>5.9</v>
      </c>
      <c r="O37" s="205">
        <v>6.3</v>
      </c>
      <c r="P37" s="34">
        <f t="shared" si="30"/>
        <v>6.1</v>
      </c>
      <c r="Q37" s="208"/>
      <c r="R37" s="27">
        <f t="shared" si="31"/>
        <v>7.05</v>
      </c>
      <c r="S37" s="35">
        <f t="shared" si="32"/>
        <v>13.5</v>
      </c>
      <c r="T37" s="25">
        <f t="shared" si="33"/>
        <v>15</v>
      </c>
      <c r="U37" s="36">
        <f t="shared" si="34"/>
        <v>17</v>
      </c>
      <c r="W37" s="47" t="str">
        <f t="shared" si="35"/>
        <v xml:space="preserve"> </v>
      </c>
      <c r="X37" s="42">
        <f t="shared" si="36"/>
        <v>0.95</v>
      </c>
      <c r="Y37" s="42">
        <f t="shared" si="37"/>
        <v>6.1</v>
      </c>
      <c r="Z37" s="42">
        <f t="shared" si="37"/>
        <v>0</v>
      </c>
      <c r="AA37" s="42">
        <f t="shared" si="37"/>
        <v>7.05</v>
      </c>
      <c r="AB37" s="42">
        <f t="shared" si="37"/>
        <v>13.5</v>
      </c>
    </row>
    <row r="38" spans="1:28" ht="24.9" customHeight="1" x14ac:dyDescent="0.25">
      <c r="A38" s="44">
        <f>Seznam!B42</f>
        <v>4</v>
      </c>
      <c r="B38" s="2" t="str">
        <f>Seznam!C42</f>
        <v>Veronika Korczyňska</v>
      </c>
      <c r="C38" s="9">
        <f>Seznam!D42</f>
        <v>2007</v>
      </c>
      <c r="D38" s="45" t="str">
        <f>Seznam!E42</f>
        <v>Blekitna Szczecin</v>
      </c>
      <c r="E38" s="45" t="str">
        <f>Seznam!F42</f>
        <v>POL</v>
      </c>
      <c r="F38" s="210" t="str">
        <f t="shared" si="28"/>
        <v xml:space="preserve"> </v>
      </c>
      <c r="G38" s="203">
        <v>1.4</v>
      </c>
      <c r="H38" s="204">
        <v>1.3</v>
      </c>
      <c r="I38" s="205">
        <v>1.3</v>
      </c>
      <c r="J38" s="205">
        <v>2.9</v>
      </c>
      <c r="K38" s="34">
        <f t="shared" si="29"/>
        <v>1.35</v>
      </c>
      <c r="L38" s="206">
        <v>5.9</v>
      </c>
      <c r="M38" s="207">
        <v>7.2</v>
      </c>
      <c r="N38" s="205">
        <v>6.1</v>
      </c>
      <c r="O38" s="205">
        <v>6.8</v>
      </c>
      <c r="P38" s="34">
        <f t="shared" si="30"/>
        <v>6.45</v>
      </c>
      <c r="Q38" s="208"/>
      <c r="R38" s="27">
        <f t="shared" si="31"/>
        <v>7.8000000000000007</v>
      </c>
      <c r="S38" s="35">
        <f t="shared" si="32"/>
        <v>15.65</v>
      </c>
      <c r="T38" s="25">
        <f t="shared" si="33"/>
        <v>11</v>
      </c>
      <c r="U38" s="36">
        <f t="shared" si="34"/>
        <v>13</v>
      </c>
      <c r="W38" s="47" t="str">
        <f t="shared" si="35"/>
        <v xml:space="preserve"> </v>
      </c>
      <c r="X38" s="42">
        <f t="shared" si="36"/>
        <v>1.35</v>
      </c>
      <c r="Y38" s="42">
        <f t="shared" si="37"/>
        <v>6.45</v>
      </c>
      <c r="Z38" s="42">
        <f t="shared" si="37"/>
        <v>0</v>
      </c>
      <c r="AA38" s="42">
        <f t="shared" si="37"/>
        <v>7.8000000000000007</v>
      </c>
      <c r="AB38" s="42">
        <f t="shared" si="37"/>
        <v>15.65</v>
      </c>
    </row>
    <row r="39" spans="1:28" ht="24.9" customHeight="1" x14ac:dyDescent="0.25">
      <c r="A39" s="44">
        <f>Seznam!B43</f>
        <v>5</v>
      </c>
      <c r="B39" s="2" t="str">
        <f>Seznam!C43</f>
        <v>Alexandra Judickaja</v>
      </c>
      <c r="C39" s="9">
        <f>Seznam!D43</f>
        <v>2007</v>
      </c>
      <c r="D39" s="45" t="str">
        <f>Seznam!E43</f>
        <v>TJ Sokol Žižkov I.</v>
      </c>
      <c r="E39" s="45" t="str">
        <f>Seznam!F43</f>
        <v>CZE</v>
      </c>
      <c r="F39" s="210" t="str">
        <f t="shared" si="28"/>
        <v xml:space="preserve"> </v>
      </c>
      <c r="G39" s="203">
        <v>1.9</v>
      </c>
      <c r="H39" s="204">
        <v>1.6</v>
      </c>
      <c r="I39" s="205">
        <v>1.5</v>
      </c>
      <c r="J39" s="205">
        <v>1.8</v>
      </c>
      <c r="K39" s="34">
        <f t="shared" si="29"/>
        <v>1.7</v>
      </c>
      <c r="L39" s="206">
        <v>4.9000000000000004</v>
      </c>
      <c r="M39" s="207">
        <v>7</v>
      </c>
      <c r="N39" s="205">
        <v>5.6</v>
      </c>
      <c r="O39" s="205">
        <v>5.8</v>
      </c>
      <c r="P39" s="34">
        <f t="shared" si="30"/>
        <v>5.7</v>
      </c>
      <c r="Q39" s="208"/>
      <c r="R39" s="27">
        <f t="shared" si="31"/>
        <v>7.4</v>
      </c>
      <c r="S39" s="35">
        <f t="shared" si="32"/>
        <v>14.9</v>
      </c>
      <c r="T39" s="25">
        <f t="shared" si="33"/>
        <v>13</v>
      </c>
      <c r="U39" s="36">
        <f t="shared" si="34"/>
        <v>15</v>
      </c>
      <c r="W39" s="47" t="str">
        <f t="shared" si="35"/>
        <v xml:space="preserve"> </v>
      </c>
      <c r="X39" s="42">
        <f t="shared" si="36"/>
        <v>1.7</v>
      </c>
      <c r="Y39" s="42">
        <f t="shared" si="37"/>
        <v>5.7</v>
      </c>
      <c r="Z39" s="42">
        <f t="shared" si="37"/>
        <v>0</v>
      </c>
      <c r="AA39" s="42">
        <f t="shared" si="37"/>
        <v>7.4</v>
      </c>
      <c r="AB39" s="42">
        <f t="shared" si="37"/>
        <v>14.9</v>
      </c>
    </row>
    <row r="40" spans="1:28" ht="24.9" customHeight="1" x14ac:dyDescent="0.25">
      <c r="A40" s="44">
        <f>Seznam!B44</f>
        <v>6</v>
      </c>
      <c r="B40" s="2" t="str">
        <f>Seznam!C44</f>
        <v xml:space="preserve">Maja Orlewicz </v>
      </c>
      <c r="C40" s="9">
        <f>Seznam!D44</f>
        <v>2007</v>
      </c>
      <c r="D40" s="45" t="str">
        <f>Seznam!E44</f>
        <v>Blekitna Szczecin</v>
      </c>
      <c r="E40" s="45" t="str">
        <f>Seznam!F44</f>
        <v>POL</v>
      </c>
      <c r="F40" s="210" t="str">
        <f t="shared" si="28"/>
        <v xml:space="preserve"> </v>
      </c>
      <c r="G40" s="203">
        <v>2</v>
      </c>
      <c r="H40" s="204">
        <v>1</v>
      </c>
      <c r="I40" s="205">
        <v>2.2999999999999998</v>
      </c>
      <c r="J40" s="205">
        <v>3.4</v>
      </c>
      <c r="K40" s="34">
        <f t="shared" si="29"/>
        <v>2.15</v>
      </c>
      <c r="L40" s="206">
        <v>7.4</v>
      </c>
      <c r="M40" s="207">
        <v>5.7</v>
      </c>
      <c r="N40" s="205">
        <v>6.2</v>
      </c>
      <c r="O40" s="205">
        <v>7.2</v>
      </c>
      <c r="P40" s="34">
        <f t="shared" si="30"/>
        <v>6.7</v>
      </c>
      <c r="Q40" s="208"/>
      <c r="R40" s="27">
        <f t="shared" si="31"/>
        <v>8.85</v>
      </c>
      <c r="S40" s="35">
        <f t="shared" si="32"/>
        <v>17.2</v>
      </c>
      <c r="T40" s="25">
        <f t="shared" si="33"/>
        <v>3</v>
      </c>
      <c r="U40" s="36">
        <f t="shared" si="34"/>
        <v>7</v>
      </c>
      <c r="W40" s="47" t="str">
        <f t="shared" si="35"/>
        <v xml:space="preserve"> </v>
      </c>
      <c r="X40" s="42">
        <f t="shared" si="36"/>
        <v>2.15</v>
      </c>
      <c r="Y40" s="42">
        <f>P40</f>
        <v>6.7</v>
      </c>
      <c r="Z40" s="42">
        <f>Q40</f>
        <v>0</v>
      </c>
      <c r="AA40" s="42">
        <f>R40</f>
        <v>8.85</v>
      </c>
      <c r="AB40" s="42">
        <f>S40</f>
        <v>17.2</v>
      </c>
    </row>
    <row r="41" spans="1:28" ht="24.9" customHeight="1" x14ac:dyDescent="0.25">
      <c r="A41" s="44">
        <f>Seznam!B45</f>
        <v>7</v>
      </c>
      <c r="B41" s="2" t="str">
        <f>Seznam!C45</f>
        <v>Anika Dominová</v>
      </c>
      <c r="C41" s="9">
        <f>Seznam!D45</f>
        <v>2007</v>
      </c>
      <c r="D41" s="45" t="str">
        <f>Seznam!E45</f>
        <v>TJ Slavia Hradec Králové</v>
      </c>
      <c r="E41" s="45" t="str">
        <f>Seznam!F45</f>
        <v>CZE</v>
      </c>
      <c r="F41" s="210" t="str">
        <f t="shared" si="28"/>
        <v xml:space="preserve"> </v>
      </c>
      <c r="G41" s="203">
        <v>1.1000000000000001</v>
      </c>
      <c r="H41" s="204">
        <v>1.1000000000000001</v>
      </c>
      <c r="I41" s="205">
        <v>0.8</v>
      </c>
      <c r="J41" s="205">
        <v>1.6</v>
      </c>
      <c r="K41" s="34">
        <f t="shared" ref="K41:K56" si="38">IF($L$2=2,TRUNC(SUM(G41:J41)/2*1000)/1000,IF($L$2=3,TRUNC(SUM(G41:J41)/3*1000)/1000,IF($L$2=4,TRUNC(MEDIAN(G41:J41)*1000)/1000,"???")))</f>
        <v>1.1000000000000001</v>
      </c>
      <c r="L41" s="206">
        <v>7</v>
      </c>
      <c r="M41" s="207">
        <v>4.5999999999999996</v>
      </c>
      <c r="N41" s="205">
        <v>5.3</v>
      </c>
      <c r="O41" s="205">
        <v>6.2</v>
      </c>
      <c r="P41" s="34">
        <f t="shared" ref="P41:P56" si="39">IF($M$2=2,TRUNC(SUM(L41:M41)/2*1000)/1000,IF($M$2=3,TRUNC(SUM(L41:N41)/3*1000)/1000,IF($M$2=4,TRUNC(MEDIAN(L41:O41)*1000)/1000,"???")))</f>
        <v>5.75</v>
      </c>
      <c r="Q41" s="208"/>
      <c r="R41" s="27">
        <f t="shared" ref="R41:R56" si="40">K41+P41-Q41</f>
        <v>6.85</v>
      </c>
      <c r="S41" s="35">
        <f t="shared" si="32"/>
        <v>13.35</v>
      </c>
      <c r="T41" s="25">
        <f t="shared" si="33"/>
        <v>18</v>
      </c>
      <c r="U41" s="36">
        <f t="shared" si="34"/>
        <v>18</v>
      </c>
      <c r="W41" s="47" t="str">
        <f t="shared" ref="W41:W56" si="41">F41</f>
        <v xml:space="preserve"> </v>
      </c>
      <c r="X41" s="42">
        <f t="shared" ref="X41:X56" si="42">K41</f>
        <v>1.1000000000000001</v>
      </c>
      <c r="Y41" s="42">
        <f t="shared" ref="Y41:Y56" si="43">P41</f>
        <v>5.75</v>
      </c>
      <c r="Z41" s="42">
        <f t="shared" ref="Z41:Z56" si="44">Q41</f>
        <v>0</v>
      </c>
      <c r="AA41" s="42">
        <f t="shared" ref="AA41:AA56" si="45">R41</f>
        <v>6.85</v>
      </c>
      <c r="AB41" s="42">
        <f t="shared" ref="AB41:AB56" si="46">S41</f>
        <v>13.35</v>
      </c>
    </row>
    <row r="42" spans="1:28" ht="24.9" customHeight="1" x14ac:dyDescent="0.25">
      <c r="A42" s="44">
        <f>Seznam!B46</f>
        <v>8</v>
      </c>
      <c r="B42" s="2" t="str">
        <f>Seznam!C46</f>
        <v>Hana Kosanovic</v>
      </c>
      <c r="C42" s="9">
        <f>Seznam!D46</f>
        <v>2007</v>
      </c>
      <c r="D42" s="45" t="str">
        <f>Seznam!E46</f>
        <v xml:space="preserve">Maksimir Zagreb </v>
      </c>
      <c r="E42" s="45" t="str">
        <f>Seznam!F46</f>
        <v>CRO</v>
      </c>
      <c r="F42" s="210" t="str">
        <f t="shared" si="28"/>
        <v xml:space="preserve"> </v>
      </c>
      <c r="G42" s="203">
        <v>1.5</v>
      </c>
      <c r="H42" s="204">
        <v>1.2</v>
      </c>
      <c r="I42" s="205">
        <v>2</v>
      </c>
      <c r="J42" s="205">
        <v>2.1</v>
      </c>
      <c r="K42" s="34">
        <f t="shared" si="38"/>
        <v>1.75</v>
      </c>
      <c r="L42" s="206">
        <v>7.2</v>
      </c>
      <c r="M42" s="207">
        <v>6.2</v>
      </c>
      <c r="N42" s="205">
        <v>5.7</v>
      </c>
      <c r="O42" s="205">
        <v>6</v>
      </c>
      <c r="P42" s="34">
        <f t="shared" si="39"/>
        <v>6.1</v>
      </c>
      <c r="Q42" s="208"/>
      <c r="R42" s="27">
        <f t="shared" si="40"/>
        <v>7.85</v>
      </c>
      <c r="S42" s="35">
        <f t="shared" si="32"/>
        <v>17.549999999999997</v>
      </c>
      <c r="T42" s="25">
        <f t="shared" si="33"/>
        <v>10</v>
      </c>
      <c r="U42" s="36">
        <f t="shared" si="34"/>
        <v>6</v>
      </c>
      <c r="W42" s="47" t="str">
        <f t="shared" si="41"/>
        <v xml:space="preserve"> </v>
      </c>
      <c r="X42" s="42">
        <f t="shared" si="42"/>
        <v>1.75</v>
      </c>
      <c r="Y42" s="42">
        <f t="shared" si="43"/>
        <v>6.1</v>
      </c>
      <c r="Z42" s="42">
        <f t="shared" si="44"/>
        <v>0</v>
      </c>
      <c r="AA42" s="42">
        <f t="shared" si="45"/>
        <v>7.85</v>
      </c>
      <c r="AB42" s="42">
        <f t="shared" si="46"/>
        <v>17.549999999999997</v>
      </c>
    </row>
    <row r="43" spans="1:28" ht="24.9" customHeight="1" x14ac:dyDescent="0.25">
      <c r="A43" s="44">
        <f>Seznam!B47</f>
        <v>10</v>
      </c>
      <c r="B43" s="2" t="str">
        <f>Seznam!C47</f>
        <v>Jolana Berchová</v>
      </c>
      <c r="C43" s="9">
        <f>Seznam!D47</f>
        <v>2007</v>
      </c>
      <c r="D43" s="45" t="str">
        <f>Seznam!E47</f>
        <v>SKMG Máj České Budějovice</v>
      </c>
      <c r="E43" s="45" t="str">
        <f>Seznam!F47</f>
        <v>CZE</v>
      </c>
      <c r="F43" s="210" t="str">
        <f t="shared" si="28"/>
        <v xml:space="preserve"> </v>
      </c>
      <c r="G43" s="203">
        <v>1.4</v>
      </c>
      <c r="H43" s="204">
        <v>1.4</v>
      </c>
      <c r="I43" s="205">
        <v>0.7</v>
      </c>
      <c r="J43" s="205">
        <v>1.7</v>
      </c>
      <c r="K43" s="34">
        <f t="shared" si="38"/>
        <v>1.4</v>
      </c>
      <c r="L43" s="206">
        <v>4.5</v>
      </c>
      <c r="M43" s="207">
        <v>4.7</v>
      </c>
      <c r="N43" s="205">
        <v>6.3</v>
      </c>
      <c r="O43" s="205">
        <v>6.8</v>
      </c>
      <c r="P43" s="34">
        <f t="shared" si="39"/>
        <v>5.5</v>
      </c>
      <c r="Q43" s="208"/>
      <c r="R43" s="27">
        <f t="shared" si="40"/>
        <v>6.9</v>
      </c>
      <c r="S43" s="35">
        <f t="shared" si="32"/>
        <v>15.25</v>
      </c>
      <c r="T43" s="25">
        <f t="shared" si="33"/>
        <v>16</v>
      </c>
      <c r="U43" s="36">
        <f t="shared" si="34"/>
        <v>14</v>
      </c>
      <c r="W43" s="47" t="str">
        <f t="shared" si="41"/>
        <v xml:space="preserve"> </v>
      </c>
      <c r="X43" s="42">
        <f t="shared" si="42"/>
        <v>1.4</v>
      </c>
      <c r="Y43" s="42">
        <f t="shared" si="43"/>
        <v>5.5</v>
      </c>
      <c r="Z43" s="42">
        <f t="shared" si="44"/>
        <v>0</v>
      </c>
      <c r="AA43" s="42">
        <f t="shared" si="45"/>
        <v>6.9</v>
      </c>
      <c r="AB43" s="42">
        <f t="shared" si="46"/>
        <v>15.25</v>
      </c>
    </row>
    <row r="44" spans="1:28" ht="24.9" customHeight="1" x14ac:dyDescent="0.25">
      <c r="A44" s="44">
        <f>Seznam!B48</f>
        <v>11</v>
      </c>
      <c r="B44" s="2" t="str">
        <f>Seznam!C48</f>
        <v>Linda Večeřová</v>
      </c>
      <c r="C44" s="9">
        <f>Seznam!D48</f>
        <v>2007</v>
      </c>
      <c r="D44" s="45" t="str">
        <f>Seznam!E48</f>
        <v>SKP MG Brno</v>
      </c>
      <c r="E44" s="45" t="str">
        <f>Seznam!F48</f>
        <v>CZE</v>
      </c>
      <c r="F44" s="210" t="str">
        <f t="shared" si="28"/>
        <v xml:space="preserve"> </v>
      </c>
      <c r="G44" s="203">
        <v>1.9</v>
      </c>
      <c r="H44" s="204">
        <v>1.9</v>
      </c>
      <c r="I44" s="205">
        <v>1.6</v>
      </c>
      <c r="J44" s="205">
        <v>1.7</v>
      </c>
      <c r="K44" s="34">
        <f t="shared" si="38"/>
        <v>1.8</v>
      </c>
      <c r="L44" s="206">
        <v>7.6</v>
      </c>
      <c r="M44" s="207">
        <v>5.6</v>
      </c>
      <c r="N44" s="205">
        <v>5.5</v>
      </c>
      <c r="O44" s="205">
        <v>7</v>
      </c>
      <c r="P44" s="34">
        <f t="shared" si="39"/>
        <v>6.3</v>
      </c>
      <c r="Q44" s="208"/>
      <c r="R44" s="27">
        <f t="shared" si="40"/>
        <v>8.1</v>
      </c>
      <c r="S44" s="35">
        <f t="shared" si="32"/>
        <v>17.149999999999999</v>
      </c>
      <c r="T44" s="25">
        <f t="shared" si="33"/>
        <v>8</v>
      </c>
      <c r="U44" s="36">
        <f t="shared" si="34"/>
        <v>9</v>
      </c>
      <c r="W44" s="47" t="str">
        <f t="shared" si="41"/>
        <v xml:space="preserve"> </v>
      </c>
      <c r="X44" s="42">
        <f t="shared" si="42"/>
        <v>1.8</v>
      </c>
      <c r="Y44" s="42">
        <f t="shared" si="43"/>
        <v>6.3</v>
      </c>
      <c r="Z44" s="42">
        <f t="shared" si="44"/>
        <v>0</v>
      </c>
      <c r="AA44" s="42">
        <f t="shared" si="45"/>
        <v>8.1</v>
      </c>
      <c r="AB44" s="42">
        <f t="shared" si="46"/>
        <v>17.149999999999999</v>
      </c>
    </row>
    <row r="45" spans="1:28" ht="24.9" customHeight="1" x14ac:dyDescent="0.25">
      <c r="A45" s="44">
        <f>Seznam!B49</f>
        <v>12</v>
      </c>
      <c r="B45" s="2" t="str">
        <f>Seznam!C49</f>
        <v>Tereza Procházková</v>
      </c>
      <c r="C45" s="9">
        <f>Seznam!D49</f>
        <v>2007</v>
      </c>
      <c r="D45" s="45" t="str">
        <f>Seznam!E49</f>
        <v>SK MG Vysočina Jihlava</v>
      </c>
      <c r="E45" s="45" t="str">
        <f>Seznam!F49</f>
        <v>CZE</v>
      </c>
      <c r="F45" s="210" t="str">
        <f t="shared" si="28"/>
        <v xml:space="preserve"> </v>
      </c>
      <c r="G45" s="203">
        <v>1.3</v>
      </c>
      <c r="H45" s="204">
        <v>1.9</v>
      </c>
      <c r="I45" s="205">
        <v>1.3</v>
      </c>
      <c r="J45" s="205">
        <v>2.2000000000000002</v>
      </c>
      <c r="K45" s="34">
        <f t="shared" si="38"/>
        <v>1.6</v>
      </c>
      <c r="L45" s="206">
        <v>7.3</v>
      </c>
      <c r="M45" s="207">
        <v>5.7</v>
      </c>
      <c r="N45" s="205">
        <v>6</v>
      </c>
      <c r="O45" s="205">
        <v>6.6</v>
      </c>
      <c r="P45" s="34">
        <f t="shared" si="39"/>
        <v>6.3</v>
      </c>
      <c r="Q45" s="208"/>
      <c r="R45" s="27">
        <f t="shared" si="40"/>
        <v>7.9</v>
      </c>
      <c r="S45" s="35">
        <f t="shared" si="32"/>
        <v>17.05</v>
      </c>
      <c r="T45" s="25">
        <f t="shared" si="33"/>
        <v>9</v>
      </c>
      <c r="U45" s="36">
        <f t="shared" si="34"/>
        <v>10</v>
      </c>
      <c r="W45" s="47" t="str">
        <f t="shared" si="41"/>
        <v xml:space="preserve"> </v>
      </c>
      <c r="X45" s="42">
        <f t="shared" si="42"/>
        <v>1.6</v>
      </c>
      <c r="Y45" s="42">
        <f t="shared" si="43"/>
        <v>6.3</v>
      </c>
      <c r="Z45" s="42">
        <f t="shared" si="44"/>
        <v>0</v>
      </c>
      <c r="AA45" s="42">
        <f t="shared" si="45"/>
        <v>7.9</v>
      </c>
      <c r="AB45" s="42">
        <f t="shared" si="46"/>
        <v>17.05</v>
      </c>
    </row>
    <row r="46" spans="1:28" ht="24.9" customHeight="1" x14ac:dyDescent="0.25">
      <c r="A46" s="44">
        <f>Seznam!B50</f>
        <v>13</v>
      </c>
      <c r="B46" s="2" t="str">
        <f>Seznam!C50</f>
        <v>Agata Szyrszeń</v>
      </c>
      <c r="C46" s="9">
        <f>Seznam!D50</f>
        <v>2007</v>
      </c>
      <c r="D46" s="45" t="str">
        <f>Seznam!E50</f>
        <v>PTG Sokol Krakow</v>
      </c>
      <c r="E46" s="45" t="str">
        <f>Seznam!F50</f>
        <v>POL</v>
      </c>
      <c r="F46" s="210" t="str">
        <f t="shared" si="28"/>
        <v xml:space="preserve"> </v>
      </c>
      <c r="G46" s="203">
        <v>1.9</v>
      </c>
      <c r="H46" s="204">
        <v>2.8</v>
      </c>
      <c r="I46" s="205">
        <v>1.8</v>
      </c>
      <c r="J46" s="205">
        <v>3.3</v>
      </c>
      <c r="K46" s="34">
        <f t="shared" si="38"/>
        <v>2.35</v>
      </c>
      <c r="L46" s="206">
        <v>7.3</v>
      </c>
      <c r="M46" s="207">
        <v>5.7</v>
      </c>
      <c r="N46" s="205">
        <v>5.8</v>
      </c>
      <c r="O46" s="205">
        <v>6.9</v>
      </c>
      <c r="P46" s="34">
        <f t="shared" si="39"/>
        <v>6.35</v>
      </c>
      <c r="Q46" s="208"/>
      <c r="R46" s="27">
        <f t="shared" si="40"/>
        <v>8.6999999999999993</v>
      </c>
      <c r="S46" s="35">
        <f t="shared" si="32"/>
        <v>17.2</v>
      </c>
      <c r="T46" s="25">
        <f t="shared" si="33"/>
        <v>6</v>
      </c>
      <c r="U46" s="36">
        <f t="shared" si="34"/>
        <v>7</v>
      </c>
      <c r="W46" s="47" t="str">
        <f t="shared" si="41"/>
        <v xml:space="preserve"> </v>
      </c>
      <c r="X46" s="42">
        <f t="shared" si="42"/>
        <v>2.35</v>
      </c>
      <c r="Y46" s="42">
        <f t="shared" si="43"/>
        <v>6.35</v>
      </c>
      <c r="Z46" s="42">
        <f t="shared" si="44"/>
        <v>0</v>
      </c>
      <c r="AA46" s="42">
        <f t="shared" si="45"/>
        <v>8.6999999999999993</v>
      </c>
      <c r="AB46" s="42">
        <f t="shared" si="46"/>
        <v>17.2</v>
      </c>
    </row>
    <row r="47" spans="1:28" ht="24.9" customHeight="1" x14ac:dyDescent="0.25">
      <c r="A47" s="44">
        <f>Seznam!B51</f>
        <v>14</v>
      </c>
      <c r="B47" s="2" t="str">
        <f>Seznam!C51</f>
        <v>Valentýna Petříková</v>
      </c>
      <c r="C47" s="9">
        <f>Seznam!D51</f>
        <v>2007</v>
      </c>
      <c r="D47" s="45" t="str">
        <f>Seznam!E51</f>
        <v>RG Proactive Milevsko</v>
      </c>
      <c r="E47" s="45" t="str">
        <f>Seznam!F51</f>
        <v>CZE</v>
      </c>
      <c r="F47" s="210" t="str">
        <f t="shared" si="28"/>
        <v xml:space="preserve"> </v>
      </c>
      <c r="G47" s="203">
        <v>1.9</v>
      </c>
      <c r="H47" s="204">
        <v>2.7</v>
      </c>
      <c r="I47" s="205">
        <v>2.4</v>
      </c>
      <c r="J47" s="205">
        <v>2.9</v>
      </c>
      <c r="K47" s="34">
        <f t="shared" si="38"/>
        <v>2.5499999999999998</v>
      </c>
      <c r="L47" s="206">
        <v>7.6</v>
      </c>
      <c r="M47" s="207">
        <v>6.2</v>
      </c>
      <c r="N47" s="205">
        <v>6.2</v>
      </c>
      <c r="O47" s="205">
        <v>7.2</v>
      </c>
      <c r="P47" s="34">
        <f t="shared" si="39"/>
        <v>6.7</v>
      </c>
      <c r="Q47" s="208"/>
      <c r="R47" s="27">
        <f t="shared" si="40"/>
        <v>9.25</v>
      </c>
      <c r="S47" s="35">
        <f t="shared" si="32"/>
        <v>19.25</v>
      </c>
      <c r="T47" s="25">
        <f t="shared" si="33"/>
        <v>2</v>
      </c>
      <c r="U47" s="36">
        <f t="shared" si="34"/>
        <v>2</v>
      </c>
      <c r="W47" s="47" t="str">
        <f t="shared" si="41"/>
        <v xml:space="preserve"> </v>
      </c>
      <c r="X47" s="42">
        <f t="shared" si="42"/>
        <v>2.5499999999999998</v>
      </c>
      <c r="Y47" s="42">
        <f t="shared" si="43"/>
        <v>6.7</v>
      </c>
      <c r="Z47" s="42">
        <f t="shared" si="44"/>
        <v>0</v>
      </c>
      <c r="AA47" s="42">
        <f t="shared" si="45"/>
        <v>9.25</v>
      </c>
      <c r="AB47" s="42">
        <f t="shared" si="46"/>
        <v>19.25</v>
      </c>
    </row>
    <row r="48" spans="1:28" ht="24.9" customHeight="1" x14ac:dyDescent="0.25">
      <c r="A48" s="44">
        <f>Seznam!B52</f>
        <v>15</v>
      </c>
      <c r="B48" s="2" t="str">
        <f>Seznam!C52</f>
        <v>Anna Pomahačová</v>
      </c>
      <c r="C48" s="9">
        <f>Seznam!D52</f>
        <v>2007</v>
      </c>
      <c r="D48" s="45" t="str">
        <f>Seznam!E52</f>
        <v>Žižkov I. Elite</v>
      </c>
      <c r="E48" s="45" t="str">
        <f>Seznam!F52</f>
        <v>CZE</v>
      </c>
      <c r="F48" s="210" t="str">
        <f t="shared" si="28"/>
        <v xml:space="preserve"> </v>
      </c>
      <c r="G48" s="203">
        <v>1.2</v>
      </c>
      <c r="H48" s="204">
        <v>1.5</v>
      </c>
      <c r="I48" s="205">
        <v>2.5</v>
      </c>
      <c r="J48" s="205">
        <v>1.6</v>
      </c>
      <c r="K48" s="34">
        <f t="shared" si="38"/>
        <v>1.55</v>
      </c>
      <c r="L48" s="206">
        <v>5.3</v>
      </c>
      <c r="M48" s="207">
        <v>5.5</v>
      </c>
      <c r="N48" s="205">
        <v>6.8</v>
      </c>
      <c r="O48" s="205">
        <v>6.4</v>
      </c>
      <c r="P48" s="34">
        <f t="shared" si="39"/>
        <v>5.95</v>
      </c>
      <c r="Q48" s="208"/>
      <c r="R48" s="27">
        <f t="shared" si="40"/>
        <v>7.5</v>
      </c>
      <c r="S48" s="35">
        <f t="shared" si="32"/>
        <v>17.55</v>
      </c>
      <c r="T48" s="25">
        <f t="shared" si="33"/>
        <v>12</v>
      </c>
      <c r="U48" s="36">
        <f t="shared" si="34"/>
        <v>5</v>
      </c>
      <c r="W48" s="47" t="str">
        <f t="shared" si="41"/>
        <v xml:space="preserve"> </v>
      </c>
      <c r="X48" s="42">
        <f t="shared" si="42"/>
        <v>1.55</v>
      </c>
      <c r="Y48" s="42">
        <f t="shared" si="43"/>
        <v>5.95</v>
      </c>
      <c r="Z48" s="42">
        <f t="shared" si="44"/>
        <v>0</v>
      </c>
      <c r="AA48" s="42">
        <f t="shared" si="45"/>
        <v>7.5</v>
      </c>
      <c r="AB48" s="42">
        <f t="shared" si="46"/>
        <v>17.55</v>
      </c>
    </row>
    <row r="49" spans="1:28" ht="24.9" customHeight="1" x14ac:dyDescent="0.25">
      <c r="A49" s="44">
        <f>Seznam!B53</f>
        <v>16</v>
      </c>
      <c r="B49" s="2" t="str">
        <f>Seznam!C53</f>
        <v>Sofiya Ganusyk</v>
      </c>
      <c r="C49" s="9">
        <f>Seznam!D53</f>
        <v>2007</v>
      </c>
      <c r="D49" s="45" t="str">
        <f>Seznam!E53</f>
        <v>Sportunion West Wien</v>
      </c>
      <c r="E49" s="45" t="str">
        <f>Seznam!F53</f>
        <v>AUT</v>
      </c>
      <c r="F49" s="210" t="str">
        <f t="shared" si="28"/>
        <v xml:space="preserve"> </v>
      </c>
      <c r="G49" s="203">
        <v>2.5</v>
      </c>
      <c r="H49" s="204">
        <v>1.6</v>
      </c>
      <c r="I49" s="205">
        <v>2</v>
      </c>
      <c r="J49" s="205">
        <v>3.7</v>
      </c>
      <c r="K49" s="34">
        <f t="shared" si="38"/>
        <v>2.25</v>
      </c>
      <c r="L49" s="206">
        <v>7.6</v>
      </c>
      <c r="M49" s="207">
        <v>5.3</v>
      </c>
      <c r="N49" s="205">
        <v>5.9</v>
      </c>
      <c r="O49" s="205">
        <v>7.3</v>
      </c>
      <c r="P49" s="34">
        <f t="shared" si="39"/>
        <v>6.6</v>
      </c>
      <c r="Q49" s="208"/>
      <c r="R49" s="27">
        <f t="shared" si="40"/>
        <v>8.85</v>
      </c>
      <c r="S49" s="35">
        <f t="shared" si="32"/>
        <v>17.899999999999999</v>
      </c>
      <c r="T49" s="25">
        <f t="shared" si="33"/>
        <v>3</v>
      </c>
      <c r="U49" s="36">
        <f t="shared" si="34"/>
        <v>4</v>
      </c>
      <c r="W49" s="47" t="str">
        <f t="shared" si="41"/>
        <v xml:space="preserve"> </v>
      </c>
      <c r="X49" s="42">
        <f t="shared" si="42"/>
        <v>2.25</v>
      </c>
      <c r="Y49" s="42">
        <f t="shared" si="43"/>
        <v>6.6</v>
      </c>
      <c r="Z49" s="42">
        <f t="shared" si="44"/>
        <v>0</v>
      </c>
      <c r="AA49" s="42">
        <f t="shared" si="45"/>
        <v>8.85</v>
      </c>
      <c r="AB49" s="42">
        <f t="shared" si="46"/>
        <v>17.899999999999999</v>
      </c>
    </row>
    <row r="50" spans="1:28" ht="24.9" customHeight="1" x14ac:dyDescent="0.25">
      <c r="A50" s="44">
        <f>Seznam!B54</f>
        <v>17</v>
      </c>
      <c r="B50" s="2" t="str">
        <f>Seznam!C54</f>
        <v xml:space="preserve">Hana Inagaki </v>
      </c>
      <c r="C50" s="9">
        <f>Seznam!D54</f>
        <v>2007</v>
      </c>
      <c r="D50" s="45" t="str">
        <f>Seznam!E54</f>
        <v>Blekitna Szczecin</v>
      </c>
      <c r="E50" s="45" t="str">
        <f>Seznam!F54</f>
        <v>POL</v>
      </c>
      <c r="F50" s="210" t="str">
        <f t="shared" si="28"/>
        <v xml:space="preserve"> </v>
      </c>
      <c r="G50" s="203">
        <v>1.3</v>
      </c>
      <c r="H50" s="204">
        <v>1.3</v>
      </c>
      <c r="I50" s="205">
        <v>1.6</v>
      </c>
      <c r="J50" s="205">
        <v>1.9</v>
      </c>
      <c r="K50" s="34">
        <f t="shared" si="38"/>
        <v>1.45</v>
      </c>
      <c r="L50" s="206">
        <v>7.2</v>
      </c>
      <c r="M50" s="207">
        <v>4.4000000000000004</v>
      </c>
      <c r="N50" s="205">
        <v>4.7</v>
      </c>
      <c r="O50" s="205">
        <v>6.1</v>
      </c>
      <c r="P50" s="34">
        <f t="shared" si="39"/>
        <v>5.4</v>
      </c>
      <c r="Q50" s="208"/>
      <c r="R50" s="27">
        <f t="shared" si="40"/>
        <v>6.8500000000000005</v>
      </c>
      <c r="S50" s="35">
        <f t="shared" si="32"/>
        <v>15.95</v>
      </c>
      <c r="T50" s="25">
        <f t="shared" si="33"/>
        <v>17</v>
      </c>
      <c r="U50" s="36">
        <f t="shared" si="34"/>
        <v>12</v>
      </c>
      <c r="W50" s="47" t="str">
        <f t="shared" si="41"/>
        <v xml:space="preserve"> </v>
      </c>
      <c r="X50" s="42">
        <f t="shared" si="42"/>
        <v>1.45</v>
      </c>
      <c r="Y50" s="42">
        <f t="shared" si="43"/>
        <v>5.4</v>
      </c>
      <c r="Z50" s="42">
        <f t="shared" si="44"/>
        <v>0</v>
      </c>
      <c r="AA50" s="42">
        <f t="shared" si="45"/>
        <v>6.8500000000000005</v>
      </c>
      <c r="AB50" s="42">
        <f t="shared" si="46"/>
        <v>15.95</v>
      </c>
    </row>
    <row r="51" spans="1:28" ht="24.9" customHeight="1" x14ac:dyDescent="0.25">
      <c r="A51" s="44">
        <f>Seznam!B55</f>
        <v>18</v>
      </c>
      <c r="B51" s="2" t="str">
        <f>Seznam!C55</f>
        <v>Anna Deimová</v>
      </c>
      <c r="C51" s="9">
        <f>Seznam!D55</f>
        <v>2007</v>
      </c>
      <c r="D51" s="45" t="str">
        <f>Seznam!E55</f>
        <v>GSK Tábor</v>
      </c>
      <c r="E51" s="45" t="str">
        <f>Seznam!F55</f>
        <v>CZE</v>
      </c>
      <c r="F51" s="210" t="str">
        <f t="shared" si="28"/>
        <v xml:space="preserve"> </v>
      </c>
      <c r="G51" s="203">
        <v>0.6</v>
      </c>
      <c r="H51" s="204">
        <v>0.6</v>
      </c>
      <c r="I51" s="205">
        <v>0.7</v>
      </c>
      <c r="J51" s="205">
        <v>1</v>
      </c>
      <c r="K51" s="34">
        <f t="shared" si="38"/>
        <v>0.65</v>
      </c>
      <c r="L51" s="206">
        <v>4.9000000000000004</v>
      </c>
      <c r="M51" s="207">
        <v>4</v>
      </c>
      <c r="N51" s="205">
        <v>5</v>
      </c>
      <c r="O51" s="205">
        <v>6</v>
      </c>
      <c r="P51" s="34">
        <f t="shared" si="39"/>
        <v>4.95</v>
      </c>
      <c r="Q51" s="208"/>
      <c r="R51" s="27">
        <f t="shared" si="40"/>
        <v>5.6000000000000005</v>
      </c>
      <c r="S51" s="35">
        <f t="shared" si="32"/>
        <v>11.600000000000001</v>
      </c>
      <c r="T51" s="25">
        <f t="shared" si="33"/>
        <v>21</v>
      </c>
      <c r="U51" s="36">
        <f t="shared" si="34"/>
        <v>20</v>
      </c>
      <c r="W51" s="47" t="str">
        <f t="shared" si="41"/>
        <v xml:space="preserve"> </v>
      </c>
      <c r="X51" s="42">
        <f t="shared" si="42"/>
        <v>0.65</v>
      </c>
      <c r="Y51" s="42">
        <f t="shared" si="43"/>
        <v>4.95</v>
      </c>
      <c r="Z51" s="42">
        <f t="shared" si="44"/>
        <v>0</v>
      </c>
      <c r="AA51" s="42">
        <f t="shared" si="45"/>
        <v>5.6000000000000005</v>
      </c>
      <c r="AB51" s="42">
        <f t="shared" si="46"/>
        <v>11.600000000000001</v>
      </c>
    </row>
    <row r="52" spans="1:28" ht="24.9" customHeight="1" x14ac:dyDescent="0.25">
      <c r="A52" s="44">
        <f>Seznam!B56</f>
        <v>19</v>
      </c>
      <c r="B52" s="2" t="str">
        <f>Seznam!C56</f>
        <v>Veronika Šimáková</v>
      </c>
      <c r="C52" s="9">
        <f>Seznam!D56</f>
        <v>2007</v>
      </c>
      <c r="D52" s="45" t="str">
        <f>Seznam!E56</f>
        <v>RG Proactive Milevsko</v>
      </c>
      <c r="E52" s="45" t="str">
        <f>Seznam!F56</f>
        <v>CZE</v>
      </c>
      <c r="F52" s="210" t="str">
        <f t="shared" si="28"/>
        <v xml:space="preserve"> </v>
      </c>
      <c r="G52" s="203">
        <v>2.6</v>
      </c>
      <c r="H52" s="204">
        <v>2</v>
      </c>
      <c r="I52" s="205">
        <v>1.7</v>
      </c>
      <c r="J52" s="205">
        <v>2.8</v>
      </c>
      <c r="K52" s="34">
        <f t="shared" si="38"/>
        <v>2.2999999999999998</v>
      </c>
      <c r="L52" s="206">
        <v>8</v>
      </c>
      <c r="M52" s="207">
        <v>5.4</v>
      </c>
      <c r="N52" s="205">
        <v>6</v>
      </c>
      <c r="O52" s="205">
        <v>6.9</v>
      </c>
      <c r="P52" s="34">
        <f t="shared" si="39"/>
        <v>6.45</v>
      </c>
      <c r="Q52" s="208"/>
      <c r="R52" s="27">
        <f t="shared" si="40"/>
        <v>8.75</v>
      </c>
      <c r="S52" s="35">
        <f t="shared" si="32"/>
        <v>18.2</v>
      </c>
      <c r="T52" s="25">
        <f t="shared" si="33"/>
        <v>5</v>
      </c>
      <c r="U52" s="36">
        <f t="shared" si="34"/>
        <v>3</v>
      </c>
      <c r="W52" s="47" t="str">
        <f t="shared" si="41"/>
        <v xml:space="preserve"> </v>
      </c>
      <c r="X52" s="42">
        <f t="shared" si="42"/>
        <v>2.2999999999999998</v>
      </c>
      <c r="Y52" s="42">
        <f t="shared" si="43"/>
        <v>6.45</v>
      </c>
      <c r="Z52" s="42">
        <f t="shared" si="44"/>
        <v>0</v>
      </c>
      <c r="AA52" s="42">
        <f t="shared" si="45"/>
        <v>8.75</v>
      </c>
      <c r="AB52" s="42">
        <f t="shared" si="46"/>
        <v>18.2</v>
      </c>
    </row>
    <row r="53" spans="1:28" ht="24.9" customHeight="1" x14ac:dyDescent="0.25">
      <c r="A53" s="44">
        <f>Seznam!B57</f>
        <v>21</v>
      </c>
      <c r="B53" s="2" t="str">
        <f>Seznam!C57</f>
        <v>Alexandra Bílková</v>
      </c>
      <c r="C53" s="9">
        <f>Seznam!D57</f>
        <v>2007</v>
      </c>
      <c r="D53" s="45" t="str">
        <f>Seznam!E57</f>
        <v>La Pirouette Jeseník</v>
      </c>
      <c r="E53" s="45" t="str">
        <f>Seznam!F57</f>
        <v>CZE</v>
      </c>
      <c r="F53" s="210" t="str">
        <f t="shared" si="28"/>
        <v xml:space="preserve"> </v>
      </c>
      <c r="G53" s="203">
        <v>0.6</v>
      </c>
      <c r="H53" s="204">
        <v>0.6</v>
      </c>
      <c r="I53" s="205">
        <v>0.4</v>
      </c>
      <c r="J53" s="205">
        <v>0.7</v>
      </c>
      <c r="K53" s="34">
        <f t="shared" si="38"/>
        <v>0.6</v>
      </c>
      <c r="L53" s="206">
        <v>6.7</v>
      </c>
      <c r="M53" s="207">
        <v>4.5</v>
      </c>
      <c r="N53" s="205">
        <v>4.2</v>
      </c>
      <c r="O53" s="205">
        <v>6.3</v>
      </c>
      <c r="P53" s="34">
        <f t="shared" si="39"/>
        <v>5.4</v>
      </c>
      <c r="Q53" s="208"/>
      <c r="R53" s="27">
        <f t="shared" si="40"/>
        <v>6</v>
      </c>
      <c r="S53" s="35">
        <f t="shared" si="32"/>
        <v>11.600000000000001</v>
      </c>
      <c r="T53" s="25">
        <f t="shared" si="33"/>
        <v>20</v>
      </c>
      <c r="U53" s="36">
        <f t="shared" si="34"/>
        <v>20</v>
      </c>
      <c r="W53" s="47" t="str">
        <f t="shared" si="41"/>
        <v xml:space="preserve"> </v>
      </c>
      <c r="X53" s="42">
        <f t="shared" si="42"/>
        <v>0.6</v>
      </c>
      <c r="Y53" s="42">
        <f t="shared" si="43"/>
        <v>5.4</v>
      </c>
      <c r="Z53" s="42">
        <f t="shared" si="44"/>
        <v>0</v>
      </c>
      <c r="AA53" s="42">
        <f t="shared" si="45"/>
        <v>6</v>
      </c>
      <c r="AB53" s="42">
        <f t="shared" si="46"/>
        <v>11.600000000000001</v>
      </c>
    </row>
    <row r="54" spans="1:28" ht="24.9" customHeight="1" x14ac:dyDescent="0.25">
      <c r="A54" s="44">
        <f>Seznam!B58</f>
        <v>22</v>
      </c>
      <c r="B54" s="2" t="str">
        <f>Seznam!C58</f>
        <v>Tereza Suchá</v>
      </c>
      <c r="C54" s="9">
        <f>Seznam!D58</f>
        <v>2007</v>
      </c>
      <c r="D54" s="45" t="str">
        <f>Seznam!E58</f>
        <v>SK MG Vysočina Jihlava</v>
      </c>
      <c r="E54" s="45" t="str">
        <f>Seznam!F58</f>
        <v>CZE</v>
      </c>
      <c r="F54" s="210" t="str">
        <f t="shared" si="28"/>
        <v xml:space="preserve"> </v>
      </c>
      <c r="G54" s="203">
        <v>2.8</v>
      </c>
      <c r="H54" s="204">
        <v>3.3</v>
      </c>
      <c r="I54" s="205">
        <v>2.2000000000000002</v>
      </c>
      <c r="J54" s="205">
        <v>3.4</v>
      </c>
      <c r="K54" s="34">
        <f t="shared" si="38"/>
        <v>3.05</v>
      </c>
      <c r="L54" s="206">
        <v>7.5</v>
      </c>
      <c r="M54" s="207">
        <v>6</v>
      </c>
      <c r="N54" s="205">
        <v>5.9</v>
      </c>
      <c r="O54" s="205">
        <v>6.9</v>
      </c>
      <c r="P54" s="34">
        <f t="shared" si="39"/>
        <v>6.45</v>
      </c>
      <c r="Q54" s="208"/>
      <c r="R54" s="27">
        <f t="shared" si="40"/>
        <v>9.5</v>
      </c>
      <c r="S54" s="35">
        <f t="shared" si="32"/>
        <v>20.05</v>
      </c>
      <c r="T54" s="25">
        <f t="shared" si="33"/>
        <v>1</v>
      </c>
      <c r="U54" s="36">
        <f t="shared" si="34"/>
        <v>1</v>
      </c>
      <c r="W54" s="47" t="str">
        <f t="shared" si="41"/>
        <v xml:space="preserve"> </v>
      </c>
      <c r="X54" s="42">
        <f t="shared" si="42"/>
        <v>3.05</v>
      </c>
      <c r="Y54" s="42">
        <f t="shared" si="43"/>
        <v>6.45</v>
      </c>
      <c r="Z54" s="42">
        <f t="shared" si="44"/>
        <v>0</v>
      </c>
      <c r="AA54" s="42">
        <f t="shared" si="45"/>
        <v>9.5</v>
      </c>
      <c r="AB54" s="42">
        <f t="shared" si="46"/>
        <v>20.05</v>
      </c>
    </row>
    <row r="55" spans="1:28" ht="24.9" customHeight="1" x14ac:dyDescent="0.25">
      <c r="A55" s="44">
        <f>Seznam!B59</f>
        <v>23</v>
      </c>
      <c r="B55" s="2" t="str">
        <f>Seznam!C59</f>
        <v>Ella Spálenková</v>
      </c>
      <c r="C55" s="9">
        <f>Seznam!D59</f>
        <v>2007</v>
      </c>
      <c r="D55" s="45" t="str">
        <f>Seznam!E59</f>
        <v>GSK Tábor</v>
      </c>
      <c r="E55" s="45" t="str">
        <f>Seznam!F59</f>
        <v>CZE</v>
      </c>
      <c r="F55" s="210" t="str">
        <f t="shared" si="28"/>
        <v xml:space="preserve"> </v>
      </c>
      <c r="G55" s="203">
        <v>0.6</v>
      </c>
      <c r="H55" s="204">
        <v>0.4</v>
      </c>
      <c r="I55" s="205">
        <v>0.4</v>
      </c>
      <c r="J55" s="205">
        <v>0.7</v>
      </c>
      <c r="K55" s="34">
        <f t="shared" ref="K55" si="47">IF($L$2=2,TRUNC(SUM(G55:J55)/2*1000)/1000,IF($L$2=3,TRUNC(SUM(G55:J55)/3*1000)/1000,IF($L$2=4,TRUNC(MEDIAN(G55:J55)*1000)/1000,"???")))</f>
        <v>0.5</v>
      </c>
      <c r="L55" s="206">
        <v>4.7</v>
      </c>
      <c r="M55" s="207">
        <v>4.7</v>
      </c>
      <c r="N55" s="205">
        <v>4.5</v>
      </c>
      <c r="O55" s="205">
        <v>5.9</v>
      </c>
      <c r="P55" s="34">
        <f t="shared" ref="P55" si="48">IF($M$2=2,TRUNC(SUM(L55:M55)/2*1000)/1000,IF($M$2=3,TRUNC(SUM(L55:N55)/3*1000)/1000,IF($M$2=4,TRUNC(MEDIAN(L55:O55)*1000)/1000,"???")))</f>
        <v>4.7</v>
      </c>
      <c r="Q55" s="208"/>
      <c r="R55" s="27">
        <f t="shared" ref="R55" si="49">K55+P55-Q55</f>
        <v>5.2</v>
      </c>
      <c r="S55" s="35">
        <f t="shared" si="32"/>
        <v>10.95</v>
      </c>
      <c r="T55" s="25">
        <f t="shared" si="33"/>
        <v>22</v>
      </c>
      <c r="U55" s="36">
        <f t="shared" si="34"/>
        <v>22</v>
      </c>
      <c r="W55" s="47" t="str">
        <f t="shared" ref="W55" si="50">F55</f>
        <v xml:space="preserve"> </v>
      </c>
      <c r="X55" s="42">
        <f t="shared" ref="X55" si="51">K55</f>
        <v>0.5</v>
      </c>
      <c r="Y55" s="42">
        <f t="shared" ref="Y55" si="52">P55</f>
        <v>4.7</v>
      </c>
      <c r="Z55" s="42">
        <f t="shared" ref="Z55" si="53">Q55</f>
        <v>0</v>
      </c>
      <c r="AA55" s="42">
        <f t="shared" ref="AA55" si="54">R55</f>
        <v>5.2</v>
      </c>
      <c r="AB55" s="42">
        <f t="shared" ref="AB55" si="55">S55</f>
        <v>10.95</v>
      </c>
    </row>
    <row r="56" spans="1:28" ht="24.9" customHeight="1" x14ac:dyDescent="0.25">
      <c r="A56" s="44">
        <f>Seznam!B60</f>
        <v>24</v>
      </c>
      <c r="B56" s="2" t="str">
        <f>Seznam!C60</f>
        <v>Anna Fusková</v>
      </c>
      <c r="C56" s="9">
        <f>Seznam!D60</f>
        <v>2007</v>
      </c>
      <c r="D56" s="45" t="str">
        <f>Seznam!E60</f>
        <v>SK MG Mantila Brno</v>
      </c>
      <c r="E56" s="45" t="str">
        <f>Seznam!F60</f>
        <v>CZE</v>
      </c>
      <c r="F56" s="210" t="str">
        <f t="shared" si="28"/>
        <v xml:space="preserve"> </v>
      </c>
      <c r="G56" s="203">
        <v>0.9</v>
      </c>
      <c r="H56" s="204">
        <v>1.3</v>
      </c>
      <c r="I56" s="205">
        <v>1</v>
      </c>
      <c r="J56" s="205">
        <v>2</v>
      </c>
      <c r="K56" s="34">
        <f t="shared" si="38"/>
        <v>1.1499999999999999</v>
      </c>
      <c r="L56" s="206">
        <v>6.6</v>
      </c>
      <c r="M56" s="207">
        <v>4.9000000000000004</v>
      </c>
      <c r="N56" s="205">
        <v>5.9</v>
      </c>
      <c r="O56" s="205">
        <v>6.8</v>
      </c>
      <c r="P56" s="34">
        <f t="shared" si="39"/>
        <v>6.25</v>
      </c>
      <c r="Q56" s="208"/>
      <c r="R56" s="27">
        <f t="shared" si="40"/>
        <v>7.4</v>
      </c>
      <c r="S56" s="35">
        <f t="shared" si="32"/>
        <v>14.05</v>
      </c>
      <c r="T56" s="25">
        <f t="shared" si="33"/>
        <v>13</v>
      </c>
      <c r="U56" s="36">
        <f t="shared" si="34"/>
        <v>16</v>
      </c>
      <c r="W56" s="47" t="str">
        <f t="shared" si="41"/>
        <v xml:space="preserve"> </v>
      </c>
      <c r="X56" s="42">
        <f t="shared" si="42"/>
        <v>1.1499999999999999</v>
      </c>
      <c r="Y56" s="42">
        <f t="shared" si="43"/>
        <v>6.25</v>
      </c>
      <c r="Z56" s="42">
        <f t="shared" si="44"/>
        <v>0</v>
      </c>
      <c r="AA56" s="42">
        <f t="shared" si="45"/>
        <v>7.4</v>
      </c>
      <c r="AB56" s="42">
        <f t="shared" si="46"/>
        <v>14.05</v>
      </c>
    </row>
    <row r="57" spans="1:28" ht="24.9" customHeight="1" x14ac:dyDescent="0.25">
      <c r="A57" s="44"/>
      <c r="B57" s="2"/>
      <c r="C57" s="9"/>
      <c r="D57" s="45"/>
      <c r="E57" s="45"/>
      <c r="F57" s="9"/>
      <c r="G57" s="43">
        <v>0</v>
      </c>
      <c r="H57" s="15"/>
      <c r="I57" s="37">
        <f t="shared" ref="I57" si="56">IF($L$2&lt;3,"x",0)</f>
        <v>0</v>
      </c>
      <c r="J57" s="37">
        <f t="shared" ref="J57" si="57">IF($L$2&lt;4,"x",0)</f>
        <v>0</v>
      </c>
      <c r="K57" s="34">
        <f>IF($L$2=2,TRUNC(SUM(G57:J57)/2*1000)/1000,IF($L$2=3,TRUNC(SUM(G57:J57)/3*1000)/1000,IF($L$2=4,TRUNC(MEDIAN(G57:J57)*1000)/1000,"???")))</f>
        <v>0</v>
      </c>
      <c r="L57" s="17">
        <v>0</v>
      </c>
      <c r="M57" s="16"/>
      <c r="N57" s="37">
        <f t="shared" ref="N57" si="58">IF($M$2&lt;3,"x",0)</f>
        <v>0</v>
      </c>
      <c r="O57" s="37">
        <f t="shared" ref="O57" si="59">IF($M$2&lt;4,"x",0)</f>
        <v>0</v>
      </c>
      <c r="P57" s="34">
        <f>IF($M$2=2,TRUNC(SUM(L57:M57)/2*1000)/1000,IF($M$2=3,TRUNC(SUM(L57:N57)/3*1000)/1000,IF($M$2=4,TRUNC(MEDIAN(L57:O57)*1000)/1000,"???")))</f>
        <v>0</v>
      </c>
      <c r="Q57" s="21"/>
      <c r="R57" s="27">
        <f>K57+P57-Q57</f>
        <v>0</v>
      </c>
      <c r="S57" s="35">
        <f t="shared" si="32"/>
        <v>0</v>
      </c>
      <c r="T57" s="25">
        <f t="shared" si="33"/>
        <v>23</v>
      </c>
      <c r="U57" s="36">
        <f t="shared" si="34"/>
        <v>23</v>
      </c>
      <c r="W57" s="47">
        <f>F57</f>
        <v>0</v>
      </c>
      <c r="X57" s="42">
        <f>K57</f>
        <v>0</v>
      </c>
      <c r="Y57" s="42">
        <f>P57</f>
        <v>0</v>
      </c>
      <c r="Z57" s="42">
        <f>Q57</f>
        <v>0</v>
      </c>
      <c r="AA57" s="42">
        <f>R57</f>
        <v>0</v>
      </c>
      <c r="AB57" s="42">
        <f>S57</f>
        <v>0</v>
      </c>
    </row>
  </sheetData>
  <mergeCells count="16">
    <mergeCell ref="T33:T34"/>
    <mergeCell ref="U33:U34"/>
    <mergeCell ref="A33:A34"/>
    <mergeCell ref="B33:B34"/>
    <mergeCell ref="C33:C34"/>
    <mergeCell ref="D33:D34"/>
    <mergeCell ref="E33:E34"/>
    <mergeCell ref="F33:F34"/>
    <mergeCell ref="U7:U8"/>
    <mergeCell ref="F7:F8"/>
    <mergeCell ref="T7:T8"/>
    <mergeCell ref="A7:A8"/>
    <mergeCell ref="B7:B8"/>
    <mergeCell ref="C7:C8"/>
    <mergeCell ref="D7:D8"/>
    <mergeCell ref="E7:E8"/>
  </mergeCells>
  <phoneticPr fontId="12" type="noConversion"/>
  <printOptions horizontalCentered="1"/>
  <pageMargins left="0.39370078740157483" right="0.39370078740157483" top="0.78740157480314965" bottom="0.39370078740157483" header="0" footer="0"/>
  <pageSetup paperSize="9" scale="6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5"/>
  <sheetViews>
    <sheetView showZeros="0" topLeftCell="A31" zoomScale="75" workbookViewId="0">
      <selection activeCell="S16" sqref="S16"/>
    </sheetView>
  </sheetViews>
  <sheetFormatPr defaultRowHeight="13.2" x14ac:dyDescent="0.25"/>
  <cols>
    <col min="1" max="1" width="10.6640625" customWidth="1"/>
    <col min="2" max="2" width="25" bestFit="1" customWidth="1"/>
    <col min="3" max="3" width="7.109375" style="5" customWidth="1"/>
    <col min="4" max="4" width="30" style="14" customWidth="1"/>
    <col min="5" max="5" width="5.33203125" style="14" customWidth="1"/>
    <col min="6" max="6" width="7.6640625" style="7" customWidth="1"/>
    <col min="7" max="10" width="5.6640625" style="7" customWidth="1"/>
    <col min="11" max="11" width="7.109375" style="7" bestFit="1" customWidth="1"/>
    <col min="12" max="15" width="5.6640625" customWidth="1"/>
    <col min="16" max="16" width="8.6640625" customWidth="1"/>
    <col min="17" max="17" width="6.6640625" bestFit="1" customWidth="1"/>
    <col min="18" max="18" width="12.5546875" bestFit="1" customWidth="1"/>
    <col min="19" max="19" width="9.44140625" customWidth="1"/>
    <col min="20" max="20" width="13.6640625" customWidth="1"/>
    <col min="21" max="21" width="16.88671875" bestFit="1" customWidth="1"/>
  </cols>
  <sheetData>
    <row r="1" spans="1:27" ht="22.8" x14ac:dyDescent="0.4">
      <c r="A1" s="6" t="s">
        <v>467</v>
      </c>
      <c r="B1" s="1"/>
      <c r="C1" s="4"/>
      <c r="D1" s="8"/>
      <c r="E1" s="8"/>
      <c r="F1" s="4"/>
      <c r="G1" s="12"/>
      <c r="H1" s="10"/>
      <c r="I1" s="10"/>
      <c r="J1" s="10"/>
      <c r="K1" s="10"/>
      <c r="L1" s="174" t="s">
        <v>477</v>
      </c>
      <c r="M1" s="174" t="s">
        <v>470</v>
      </c>
      <c r="N1" s="193"/>
      <c r="O1" s="193"/>
      <c r="P1" s="1"/>
      <c r="Q1" s="1"/>
      <c r="R1" s="1"/>
      <c r="S1" s="1"/>
      <c r="T1" s="3"/>
      <c r="U1" s="3"/>
    </row>
    <row r="2" spans="1:27" ht="22.8" x14ac:dyDescent="0.4">
      <c r="A2" s="6"/>
      <c r="B2" s="1"/>
      <c r="C2" s="4"/>
      <c r="D2" s="8"/>
      <c r="E2" s="8"/>
      <c r="F2" s="4"/>
      <c r="G2" s="10"/>
      <c r="H2" s="10"/>
      <c r="I2" s="10"/>
      <c r="J2" s="10"/>
      <c r="K2" s="10"/>
      <c r="L2" s="209">
        <v>4</v>
      </c>
      <c r="M2" s="209">
        <v>4</v>
      </c>
      <c r="N2" s="193"/>
      <c r="O2" s="193"/>
      <c r="P2" s="1"/>
      <c r="Q2" s="1"/>
      <c r="R2" s="1"/>
      <c r="S2" s="1"/>
      <c r="T2" s="3"/>
      <c r="U2" s="3"/>
    </row>
    <row r="3" spans="1:27" ht="22.8" x14ac:dyDescent="0.4">
      <c r="A3" s="6"/>
      <c r="B3" s="1"/>
      <c r="C3" s="4"/>
      <c r="D3" s="8"/>
      <c r="E3" s="8"/>
      <c r="F3" s="4"/>
      <c r="G3" s="33"/>
      <c r="H3" s="33"/>
      <c r="I3" s="33"/>
      <c r="J3" s="33"/>
      <c r="K3" s="33"/>
      <c r="L3" s="33"/>
      <c r="M3" s="33"/>
      <c r="N3" s="33"/>
      <c r="O3" s="33"/>
      <c r="P3" s="1"/>
      <c r="Q3" s="1"/>
      <c r="R3" s="1"/>
      <c r="S3" s="1"/>
    </row>
    <row r="4" spans="1:27" ht="22.8" x14ac:dyDescent="0.4">
      <c r="A4" s="6"/>
      <c r="B4" s="1"/>
      <c r="C4" s="4"/>
      <c r="D4" s="8"/>
      <c r="E4" s="8"/>
      <c r="F4" s="4"/>
      <c r="G4" s="10"/>
      <c r="H4" s="10"/>
      <c r="I4" s="10"/>
      <c r="J4" s="10"/>
      <c r="K4" s="10"/>
      <c r="L4" s="10"/>
      <c r="M4" s="10"/>
      <c r="N4" s="10"/>
      <c r="O4" s="10"/>
      <c r="P4" s="1"/>
      <c r="Q4" s="1"/>
      <c r="R4" s="1"/>
      <c r="S4" s="1"/>
      <c r="T4" s="3"/>
      <c r="U4" s="3" t="str">
        <f>Název</f>
        <v>Milevský pohár</v>
      </c>
    </row>
    <row r="5" spans="1:27" ht="22.8" x14ac:dyDescent="0.4">
      <c r="A5" s="6"/>
      <c r="B5" s="1"/>
      <c r="C5" s="4"/>
      <c r="D5" s="8"/>
      <c r="E5" s="8"/>
      <c r="F5" s="4"/>
      <c r="G5" s="10"/>
      <c r="H5" s="10"/>
      <c r="I5" s="10"/>
      <c r="J5" s="10"/>
      <c r="K5" s="10"/>
      <c r="L5" s="11"/>
      <c r="M5" s="11"/>
      <c r="N5" s="11"/>
      <c r="O5" s="11"/>
      <c r="P5" s="1"/>
      <c r="Q5" s="1"/>
      <c r="R5" s="1"/>
      <c r="S5" s="1"/>
      <c r="T5" s="3"/>
      <c r="U5" s="3" t="str">
        <f>Místo</f>
        <v>Milevsko</v>
      </c>
    </row>
    <row r="6" spans="1:27" ht="23.4" thickBot="1" x14ac:dyDescent="0.45">
      <c r="A6" s="6" t="str">
        <f>_kat4</f>
        <v>3B kategrie - naděje mladší, ročník 2006</v>
      </c>
      <c r="B6" s="1"/>
      <c r="C6" s="4"/>
      <c r="D6" s="8"/>
      <c r="E6" s="8"/>
      <c r="F6" s="4"/>
      <c r="G6" s="4"/>
      <c r="H6" s="4"/>
      <c r="I6" s="4"/>
      <c r="J6" s="4"/>
      <c r="K6" s="4"/>
      <c r="L6" s="1"/>
      <c r="M6" s="1"/>
      <c r="N6" s="1"/>
      <c r="O6" s="1"/>
      <c r="P6" s="1"/>
      <c r="Q6" s="1"/>
      <c r="R6" s="1"/>
      <c r="S6" s="1"/>
      <c r="T6" s="3"/>
      <c r="U6" s="3" t="str">
        <f>Datum</f>
        <v>12.března 2016</v>
      </c>
    </row>
    <row r="7" spans="1:27" ht="16.5" customHeight="1" x14ac:dyDescent="0.25">
      <c r="A7" s="293" t="s">
        <v>471</v>
      </c>
      <c r="B7" s="295" t="s">
        <v>6</v>
      </c>
      <c r="C7" s="297" t="s">
        <v>3</v>
      </c>
      <c r="D7" s="295" t="s">
        <v>4</v>
      </c>
      <c r="E7" s="291" t="s">
        <v>5</v>
      </c>
      <c r="F7" s="291" t="s">
        <v>472</v>
      </c>
      <c r="G7" s="29" t="str">
        <f>Kat4S1</f>
        <v>sestava bez náčiní</v>
      </c>
      <c r="H7" s="28"/>
      <c r="I7" s="28"/>
      <c r="J7" s="28"/>
      <c r="K7" s="28"/>
      <c r="L7" s="30"/>
      <c r="M7" s="30"/>
      <c r="N7" s="30"/>
      <c r="O7" s="30"/>
      <c r="P7" s="30"/>
      <c r="Q7" s="20">
        <v>0</v>
      </c>
      <c r="R7" s="31">
        <v>0</v>
      </c>
      <c r="S7" s="32"/>
      <c r="T7" s="301" t="s">
        <v>487</v>
      </c>
      <c r="U7" s="299" t="s">
        <v>488</v>
      </c>
    </row>
    <row r="8" spans="1:27" ht="16.5" customHeight="1" thickBot="1" x14ac:dyDescent="0.3">
      <c r="A8" s="294">
        <v>0</v>
      </c>
      <c r="B8" s="296">
        <v>0</v>
      </c>
      <c r="C8" s="298">
        <v>0</v>
      </c>
      <c r="D8" s="296">
        <v>0</v>
      </c>
      <c r="E8" s="292">
        <v>0</v>
      </c>
      <c r="F8" s="292">
        <v>0</v>
      </c>
      <c r="G8" s="18" t="s">
        <v>469</v>
      </c>
      <c r="H8" s="18" t="s">
        <v>489</v>
      </c>
      <c r="I8" s="18" t="s">
        <v>475</v>
      </c>
      <c r="J8" s="18" t="s">
        <v>476</v>
      </c>
      <c r="K8" s="18" t="s">
        <v>477</v>
      </c>
      <c r="L8" s="24" t="s">
        <v>478</v>
      </c>
      <c r="M8" s="287" t="s">
        <v>479</v>
      </c>
      <c r="N8" s="287" t="s">
        <v>480</v>
      </c>
      <c r="O8" s="287" t="s">
        <v>481</v>
      </c>
      <c r="P8" s="26" t="s">
        <v>470</v>
      </c>
      <c r="Q8" s="23" t="s">
        <v>482</v>
      </c>
      <c r="R8" s="22" t="s">
        <v>483</v>
      </c>
      <c r="S8" s="26"/>
      <c r="T8" s="302"/>
      <c r="U8" s="300"/>
      <c r="W8" s="46" t="s">
        <v>485</v>
      </c>
      <c r="X8" s="46" t="s">
        <v>477</v>
      </c>
      <c r="Y8" s="46" t="s">
        <v>470</v>
      </c>
      <c r="Z8" s="46" t="s">
        <v>486</v>
      </c>
      <c r="AA8" s="46" t="s">
        <v>484</v>
      </c>
    </row>
    <row r="9" spans="1:27" ht="24.9" customHeight="1" x14ac:dyDescent="0.25">
      <c r="A9" s="44">
        <f>Seznam!B61</f>
        <v>1</v>
      </c>
      <c r="B9" s="2" t="str">
        <f>Seznam!C61</f>
        <v>Alicja Garnysz</v>
      </c>
      <c r="C9" s="9">
        <f>Seznam!D61</f>
        <v>2006</v>
      </c>
      <c r="D9" s="45" t="str">
        <f>Seznam!E61</f>
        <v>Bielsko Bialej</v>
      </c>
      <c r="E9" s="45" t="str">
        <f>Seznam!F61</f>
        <v>POL</v>
      </c>
      <c r="F9" s="9" t="str">
        <f t="shared" ref="F9:F14" si="0">IF($G$7="sestava bez náčiní","bez"," ")</f>
        <v>bez</v>
      </c>
      <c r="G9" s="203">
        <v>3.1</v>
      </c>
      <c r="H9" s="204">
        <v>2.4</v>
      </c>
      <c r="I9" s="205">
        <v>1.9</v>
      </c>
      <c r="J9" s="205">
        <v>3.3</v>
      </c>
      <c r="K9" s="34">
        <f t="shared" ref="K9:K30" si="1">IF($L$2=2,TRUNC(SUM(G9:J9)/2*1000)/1000,IF($L$2=3,TRUNC(SUM(G9:J9)/3*1000)/1000,IF($L$2=4,TRUNC(MEDIAN(G9:J9)*1000)/1000,"???")))</f>
        <v>2.75</v>
      </c>
      <c r="L9" s="206">
        <v>6.4</v>
      </c>
      <c r="M9" s="207">
        <v>6.8</v>
      </c>
      <c r="N9" s="205">
        <v>8.3000000000000007</v>
      </c>
      <c r="O9" s="205">
        <v>6.5</v>
      </c>
      <c r="P9" s="34">
        <f t="shared" ref="P9:P30" si="2">IF($M$2=2,TRUNC(SUM(L9:M9)/2*1000)/1000,IF($M$2=3,TRUNC(SUM(L9:N9)/3*1000)/1000,IF($M$2=4,TRUNC(MEDIAN(L9:O9)*1000)/1000,"???")))</f>
        <v>6.65</v>
      </c>
      <c r="Q9" s="208"/>
      <c r="R9" s="27">
        <f t="shared" ref="R9:R30" si="3">K9+P9-Q9</f>
        <v>9.4</v>
      </c>
      <c r="S9" s="194" t="s">
        <v>488</v>
      </c>
      <c r="T9" s="25">
        <f t="shared" ref="T9:T30" si="4">RANK(R9,$R$9:$R$30)</f>
        <v>9</v>
      </c>
      <c r="U9" s="36" t="s">
        <v>488</v>
      </c>
      <c r="W9" s="47" t="str">
        <f t="shared" ref="W9:W30" si="5">F9</f>
        <v>bez</v>
      </c>
      <c r="X9" s="42">
        <f t="shared" ref="X9:X30" si="6">K9</f>
        <v>2.75</v>
      </c>
      <c r="Y9" s="42">
        <f t="shared" ref="Y9:Y30" si="7">P9</f>
        <v>6.65</v>
      </c>
      <c r="Z9" s="42">
        <f t="shared" ref="Z9:Z30" si="8">Q9</f>
        <v>0</v>
      </c>
      <c r="AA9" s="42">
        <f t="shared" ref="AA9:AA30" si="9">R9</f>
        <v>9.4</v>
      </c>
    </row>
    <row r="10" spans="1:27" ht="24.9" customHeight="1" x14ac:dyDescent="0.25">
      <c r="A10" s="44">
        <f>Seznam!B62</f>
        <v>2</v>
      </c>
      <c r="B10" s="2" t="str">
        <f>Seznam!C62</f>
        <v>Lucie Vysušilová</v>
      </c>
      <c r="C10" s="9">
        <f>Seznam!D62</f>
        <v>2006</v>
      </c>
      <c r="D10" s="45" t="str">
        <f>Seznam!E62</f>
        <v>TJ ZŠ Hostivař Praha</v>
      </c>
      <c r="E10" s="45" t="str">
        <f>Seznam!F62</f>
        <v>CZE</v>
      </c>
      <c r="F10" s="9" t="str">
        <f t="shared" si="0"/>
        <v>bez</v>
      </c>
      <c r="G10" s="203">
        <v>1.8</v>
      </c>
      <c r="H10" s="204">
        <v>2.2000000000000002</v>
      </c>
      <c r="I10" s="205">
        <v>1.7</v>
      </c>
      <c r="J10" s="205">
        <v>1.2</v>
      </c>
      <c r="K10" s="34">
        <f t="shared" si="1"/>
        <v>1.75</v>
      </c>
      <c r="L10" s="206">
        <v>6.4</v>
      </c>
      <c r="M10" s="207">
        <v>6.7</v>
      </c>
      <c r="N10" s="205">
        <v>7.1</v>
      </c>
      <c r="O10" s="205">
        <v>5.8</v>
      </c>
      <c r="P10" s="34">
        <f t="shared" si="2"/>
        <v>6.55</v>
      </c>
      <c r="Q10" s="208"/>
      <c r="R10" s="27">
        <f t="shared" si="3"/>
        <v>8.3000000000000007</v>
      </c>
      <c r="S10" s="187" t="s">
        <v>488</v>
      </c>
      <c r="T10" s="25">
        <f t="shared" si="4"/>
        <v>16</v>
      </c>
      <c r="U10" s="36" t="s">
        <v>488</v>
      </c>
      <c r="W10" s="47" t="str">
        <f t="shared" si="5"/>
        <v>bez</v>
      </c>
      <c r="X10" s="42">
        <f t="shared" si="6"/>
        <v>1.75</v>
      </c>
      <c r="Y10" s="42">
        <f t="shared" si="7"/>
        <v>6.55</v>
      </c>
      <c r="Z10" s="42">
        <f t="shared" si="8"/>
        <v>0</v>
      </c>
      <c r="AA10" s="42">
        <f t="shared" si="9"/>
        <v>8.3000000000000007</v>
      </c>
    </row>
    <row r="11" spans="1:27" ht="24.9" customHeight="1" x14ac:dyDescent="0.25">
      <c r="A11" s="44">
        <f>Seznam!B63</f>
        <v>3</v>
      </c>
      <c r="B11" s="2" t="str">
        <f>Seznam!C63</f>
        <v>Berenika Kouřilová</v>
      </c>
      <c r="C11" s="9">
        <f>Seznam!D63</f>
        <v>2006</v>
      </c>
      <c r="D11" s="45" t="str">
        <f>Seznam!E63</f>
        <v>SK TART MS Brno</v>
      </c>
      <c r="E11" s="45" t="str">
        <f>Seznam!F63</f>
        <v>CZE</v>
      </c>
      <c r="F11" s="9" t="str">
        <f t="shared" si="0"/>
        <v>bez</v>
      </c>
      <c r="G11" s="203">
        <v>3.6</v>
      </c>
      <c r="H11" s="204">
        <v>2.7</v>
      </c>
      <c r="I11" s="205">
        <v>3</v>
      </c>
      <c r="J11" s="205">
        <v>2.6</v>
      </c>
      <c r="K11" s="34">
        <f t="shared" si="1"/>
        <v>2.85</v>
      </c>
      <c r="L11" s="206">
        <v>7.3</v>
      </c>
      <c r="M11" s="207">
        <v>7.7</v>
      </c>
      <c r="N11" s="205">
        <v>7.7</v>
      </c>
      <c r="O11" s="205">
        <v>7.1</v>
      </c>
      <c r="P11" s="34">
        <f t="shared" si="2"/>
        <v>7.5</v>
      </c>
      <c r="Q11" s="208"/>
      <c r="R11" s="27">
        <f t="shared" si="3"/>
        <v>10.35</v>
      </c>
      <c r="S11" s="187" t="s">
        <v>488</v>
      </c>
      <c r="T11" s="25">
        <f t="shared" si="4"/>
        <v>3</v>
      </c>
      <c r="U11" s="36" t="s">
        <v>488</v>
      </c>
      <c r="W11" s="47" t="str">
        <f t="shared" si="5"/>
        <v>bez</v>
      </c>
      <c r="X11" s="42">
        <f t="shared" si="6"/>
        <v>2.85</v>
      </c>
      <c r="Y11" s="42">
        <f t="shared" si="7"/>
        <v>7.5</v>
      </c>
      <c r="Z11" s="42">
        <f t="shared" si="8"/>
        <v>0</v>
      </c>
      <c r="AA11" s="42">
        <f t="shared" si="9"/>
        <v>10.35</v>
      </c>
    </row>
    <row r="12" spans="1:27" ht="24.9" customHeight="1" x14ac:dyDescent="0.25">
      <c r="A12" s="175">
        <f>Seznam!B64</f>
        <v>4</v>
      </c>
      <c r="B12" s="176" t="str">
        <f>Seznam!C64</f>
        <v>Vendula Samková</v>
      </c>
      <c r="C12" s="177">
        <f>Seznam!D64</f>
        <v>2006</v>
      </c>
      <c r="D12" s="178" t="str">
        <f>Seznam!E64</f>
        <v>TJ Slavia Hradec Králové</v>
      </c>
      <c r="E12" s="178" t="str">
        <f>Seznam!F64</f>
        <v>CZE</v>
      </c>
      <c r="F12" s="9" t="str">
        <f t="shared" si="0"/>
        <v>bez</v>
      </c>
      <c r="G12" s="203">
        <v>2</v>
      </c>
      <c r="H12" s="204">
        <v>2.1</v>
      </c>
      <c r="I12" s="205">
        <v>2.4</v>
      </c>
      <c r="J12" s="205">
        <v>2.9</v>
      </c>
      <c r="K12" s="34">
        <f t="shared" si="1"/>
        <v>2.25</v>
      </c>
      <c r="L12" s="206">
        <v>6.7</v>
      </c>
      <c r="M12" s="207">
        <v>6.8</v>
      </c>
      <c r="N12" s="205">
        <v>8</v>
      </c>
      <c r="O12" s="205">
        <v>8.1</v>
      </c>
      <c r="P12" s="34">
        <f t="shared" si="2"/>
        <v>7.4</v>
      </c>
      <c r="Q12" s="208"/>
      <c r="R12" s="27">
        <f t="shared" si="3"/>
        <v>9.65</v>
      </c>
      <c r="S12" s="187" t="s">
        <v>488</v>
      </c>
      <c r="T12" s="25">
        <f t="shared" si="4"/>
        <v>7</v>
      </c>
      <c r="U12" s="36" t="s">
        <v>488</v>
      </c>
      <c r="W12" s="47" t="str">
        <f t="shared" si="5"/>
        <v>bez</v>
      </c>
      <c r="X12" s="42">
        <f t="shared" si="6"/>
        <v>2.25</v>
      </c>
      <c r="Y12" s="42">
        <f t="shared" si="7"/>
        <v>7.4</v>
      </c>
      <c r="Z12" s="42">
        <f t="shared" si="8"/>
        <v>0</v>
      </c>
      <c r="AA12" s="42">
        <f t="shared" si="9"/>
        <v>9.65</v>
      </c>
    </row>
    <row r="13" spans="1:27" ht="24.9" customHeight="1" x14ac:dyDescent="0.25">
      <c r="A13" s="175">
        <f>Seznam!B65</f>
        <v>5</v>
      </c>
      <c r="B13" s="176" t="str">
        <f>Seznam!C65</f>
        <v>Vanessa Tasch</v>
      </c>
      <c r="C13" s="177">
        <f>Seznam!D65</f>
        <v>2006</v>
      </c>
      <c r="D13" s="178" t="str">
        <f>Seznam!E65</f>
        <v>Sportunion West Wien</v>
      </c>
      <c r="E13" s="178" t="str">
        <f>Seznam!F65</f>
        <v>AUT</v>
      </c>
      <c r="F13" s="9" t="str">
        <f t="shared" si="0"/>
        <v>bez</v>
      </c>
      <c r="G13" s="203">
        <v>1.9</v>
      </c>
      <c r="H13" s="204">
        <v>2.1</v>
      </c>
      <c r="I13" s="205">
        <v>2.5</v>
      </c>
      <c r="J13" s="205">
        <v>2.2999999999999998</v>
      </c>
      <c r="K13" s="34">
        <f t="shared" si="1"/>
        <v>2.2000000000000002</v>
      </c>
      <c r="L13" s="206">
        <v>6.2</v>
      </c>
      <c r="M13" s="207">
        <v>5.7</v>
      </c>
      <c r="N13" s="205">
        <v>6.2</v>
      </c>
      <c r="O13" s="205">
        <v>6.2</v>
      </c>
      <c r="P13" s="34">
        <f t="shared" si="2"/>
        <v>6.2</v>
      </c>
      <c r="Q13" s="208"/>
      <c r="R13" s="27">
        <f t="shared" si="3"/>
        <v>8.4</v>
      </c>
      <c r="S13" s="187" t="s">
        <v>488</v>
      </c>
      <c r="T13" s="25">
        <f t="shared" si="4"/>
        <v>15</v>
      </c>
      <c r="U13" s="36" t="s">
        <v>488</v>
      </c>
      <c r="W13" s="47" t="str">
        <f t="shared" si="5"/>
        <v>bez</v>
      </c>
      <c r="X13" s="42">
        <f t="shared" si="6"/>
        <v>2.2000000000000002</v>
      </c>
      <c r="Y13" s="42">
        <f t="shared" si="7"/>
        <v>6.2</v>
      </c>
      <c r="Z13" s="42">
        <f t="shared" si="8"/>
        <v>0</v>
      </c>
      <c r="AA13" s="42">
        <f t="shared" si="9"/>
        <v>8.4</v>
      </c>
    </row>
    <row r="14" spans="1:27" ht="24.9" customHeight="1" x14ac:dyDescent="0.25">
      <c r="A14" s="175">
        <f>Seznam!B66</f>
        <v>6</v>
      </c>
      <c r="B14" s="176" t="str">
        <f>Seznam!C66</f>
        <v>Tina Smějová</v>
      </c>
      <c r="C14" s="177">
        <f>Seznam!D66</f>
        <v>2006</v>
      </c>
      <c r="D14" s="178" t="str">
        <f>Seznam!E66</f>
        <v>Žižkov I. Elite</v>
      </c>
      <c r="E14" s="178" t="str">
        <f>Seznam!F66</f>
        <v>CZE</v>
      </c>
      <c r="F14" s="9" t="str">
        <f t="shared" si="0"/>
        <v>bez</v>
      </c>
      <c r="G14" s="203">
        <v>3.3</v>
      </c>
      <c r="H14" s="204">
        <v>3.8</v>
      </c>
      <c r="I14" s="205">
        <v>3.8</v>
      </c>
      <c r="J14" s="205">
        <v>2.2999999999999998</v>
      </c>
      <c r="K14" s="34">
        <f t="shared" si="1"/>
        <v>3.55</v>
      </c>
      <c r="L14" s="206">
        <v>7.1</v>
      </c>
      <c r="M14" s="207">
        <v>8.1</v>
      </c>
      <c r="N14" s="205">
        <v>8.5</v>
      </c>
      <c r="O14" s="205">
        <v>7.5</v>
      </c>
      <c r="P14" s="34">
        <f t="shared" si="2"/>
        <v>7.8</v>
      </c>
      <c r="Q14" s="208"/>
      <c r="R14" s="27">
        <f t="shared" si="3"/>
        <v>11.35</v>
      </c>
      <c r="S14" s="187" t="s">
        <v>488</v>
      </c>
      <c r="T14" s="25">
        <f t="shared" si="4"/>
        <v>1</v>
      </c>
      <c r="U14" s="36" t="s">
        <v>488</v>
      </c>
      <c r="W14" s="47" t="str">
        <f t="shared" si="5"/>
        <v>bez</v>
      </c>
      <c r="X14" s="42">
        <f t="shared" si="6"/>
        <v>3.55</v>
      </c>
      <c r="Y14" s="42">
        <f t="shared" si="7"/>
        <v>7.8</v>
      </c>
      <c r="Z14" s="42">
        <f t="shared" si="8"/>
        <v>0</v>
      </c>
      <c r="AA14" s="42">
        <f t="shared" si="9"/>
        <v>11.35</v>
      </c>
    </row>
    <row r="15" spans="1:27" ht="24.9" customHeight="1" x14ac:dyDescent="0.25">
      <c r="A15" s="175">
        <f>Seznam!B67</f>
        <v>7</v>
      </c>
      <c r="B15" s="176" t="str">
        <f>Seznam!C67</f>
        <v>Viktorie Ličková</v>
      </c>
      <c r="C15" s="177">
        <f>Seznam!D67</f>
        <v>2006</v>
      </c>
      <c r="D15" s="178" t="str">
        <f>Seznam!E67</f>
        <v>SKP MG Brno</v>
      </c>
      <c r="E15" s="178" t="str">
        <f>Seznam!F67</f>
        <v>CZE</v>
      </c>
      <c r="F15" s="177" t="s">
        <v>490</v>
      </c>
      <c r="G15" s="203">
        <v>2.2999999999999998</v>
      </c>
      <c r="H15" s="204">
        <v>2.4</v>
      </c>
      <c r="I15" s="205">
        <v>2.8</v>
      </c>
      <c r="J15" s="205">
        <v>2.1</v>
      </c>
      <c r="K15" s="34">
        <f t="shared" si="1"/>
        <v>2.35</v>
      </c>
      <c r="L15" s="206">
        <v>7</v>
      </c>
      <c r="M15" s="207">
        <v>7.4</v>
      </c>
      <c r="N15" s="205">
        <v>7.2</v>
      </c>
      <c r="O15" s="205">
        <v>7.1</v>
      </c>
      <c r="P15" s="34">
        <f t="shared" si="2"/>
        <v>7.15</v>
      </c>
      <c r="Q15" s="208"/>
      <c r="R15" s="27">
        <f t="shared" si="3"/>
        <v>9.5</v>
      </c>
      <c r="S15" s="187" t="s">
        <v>488</v>
      </c>
      <c r="T15" s="25">
        <f t="shared" si="4"/>
        <v>8</v>
      </c>
      <c r="U15" s="36" t="s">
        <v>488</v>
      </c>
      <c r="W15" s="47" t="str">
        <f t="shared" si="5"/>
        <v>bez</v>
      </c>
      <c r="X15" s="42">
        <f t="shared" si="6"/>
        <v>2.35</v>
      </c>
      <c r="Y15" s="42">
        <f t="shared" si="7"/>
        <v>7.15</v>
      </c>
      <c r="Z15" s="42">
        <f t="shared" si="8"/>
        <v>0</v>
      </c>
      <c r="AA15" s="42">
        <f t="shared" si="9"/>
        <v>9.5</v>
      </c>
    </row>
    <row r="16" spans="1:27" ht="24.9" customHeight="1" x14ac:dyDescent="0.25">
      <c r="A16" s="175">
        <f>Seznam!B68</f>
        <v>8</v>
      </c>
      <c r="B16" s="176" t="str">
        <f>Seznam!C68</f>
        <v>Weronika Wolnik</v>
      </c>
      <c r="C16" s="177">
        <f>Seznam!D68</f>
        <v>2006</v>
      </c>
      <c r="D16" s="178" t="str">
        <f>Seznam!E68</f>
        <v>UKS Katowice</v>
      </c>
      <c r="E16" s="178" t="str">
        <f>Seznam!F68</f>
        <v>POL</v>
      </c>
      <c r="F16" s="177" t="s">
        <v>490</v>
      </c>
      <c r="G16" s="203">
        <v>1.3</v>
      </c>
      <c r="H16" s="204">
        <v>1.8</v>
      </c>
      <c r="I16" s="205">
        <v>2.1</v>
      </c>
      <c r="J16" s="205">
        <v>2.7</v>
      </c>
      <c r="K16" s="34">
        <f t="shared" si="1"/>
        <v>1.95</v>
      </c>
      <c r="L16" s="206">
        <v>6.4</v>
      </c>
      <c r="M16" s="207">
        <v>6</v>
      </c>
      <c r="N16" s="205">
        <v>7.7</v>
      </c>
      <c r="O16" s="205">
        <v>6</v>
      </c>
      <c r="P16" s="34">
        <f t="shared" si="2"/>
        <v>6.2</v>
      </c>
      <c r="Q16" s="208"/>
      <c r="R16" s="27">
        <f t="shared" si="3"/>
        <v>8.15</v>
      </c>
      <c r="S16" s="187" t="s">
        <v>488</v>
      </c>
      <c r="T16" s="25">
        <f t="shared" si="4"/>
        <v>17</v>
      </c>
      <c r="U16" s="36" t="s">
        <v>488</v>
      </c>
      <c r="W16" s="47" t="str">
        <f t="shared" si="5"/>
        <v>bez</v>
      </c>
      <c r="X16" s="42">
        <f t="shared" si="6"/>
        <v>1.95</v>
      </c>
      <c r="Y16" s="42">
        <f t="shared" si="7"/>
        <v>6.2</v>
      </c>
      <c r="Z16" s="42">
        <f t="shared" si="8"/>
        <v>0</v>
      </c>
      <c r="AA16" s="42">
        <f t="shared" si="9"/>
        <v>8.15</v>
      </c>
    </row>
    <row r="17" spans="1:27" ht="24.9" customHeight="1" x14ac:dyDescent="0.25">
      <c r="A17" s="175">
        <f>Seznam!B69</f>
        <v>9</v>
      </c>
      <c r="B17" s="176" t="str">
        <f>Seznam!C69</f>
        <v>Barbora Bendová</v>
      </c>
      <c r="C17" s="177">
        <f>Seznam!D69</f>
        <v>2006</v>
      </c>
      <c r="D17" s="178" t="str">
        <f>Seznam!E69</f>
        <v>GSK Tábor</v>
      </c>
      <c r="E17" s="178" t="str">
        <f>Seznam!F69</f>
        <v>CZE</v>
      </c>
      <c r="F17" s="177" t="s">
        <v>490</v>
      </c>
      <c r="G17" s="203">
        <v>1.5</v>
      </c>
      <c r="H17" s="204">
        <v>0.8</v>
      </c>
      <c r="I17" s="205">
        <v>1.8</v>
      </c>
      <c r="J17" s="205">
        <v>0.8</v>
      </c>
      <c r="K17" s="34">
        <f t="shared" si="1"/>
        <v>1.1499999999999999</v>
      </c>
      <c r="L17" s="206">
        <v>5.5</v>
      </c>
      <c r="M17" s="207">
        <v>5.9</v>
      </c>
      <c r="N17" s="205">
        <v>6.7</v>
      </c>
      <c r="O17" s="205">
        <v>5.0999999999999996</v>
      </c>
      <c r="P17" s="34">
        <f t="shared" si="2"/>
        <v>5.7</v>
      </c>
      <c r="Q17" s="208"/>
      <c r="R17" s="27">
        <f t="shared" si="3"/>
        <v>6.85</v>
      </c>
      <c r="S17" s="187" t="s">
        <v>488</v>
      </c>
      <c r="T17" s="25">
        <f t="shared" si="4"/>
        <v>21</v>
      </c>
      <c r="U17" s="36" t="s">
        <v>488</v>
      </c>
      <c r="W17" s="47" t="str">
        <f t="shared" si="5"/>
        <v>bez</v>
      </c>
      <c r="X17" s="42">
        <f t="shared" si="6"/>
        <v>1.1499999999999999</v>
      </c>
      <c r="Y17" s="42">
        <f t="shared" si="7"/>
        <v>5.7</v>
      </c>
      <c r="Z17" s="42">
        <f t="shared" si="8"/>
        <v>0</v>
      </c>
      <c r="AA17" s="42">
        <f t="shared" si="9"/>
        <v>6.85</v>
      </c>
    </row>
    <row r="18" spans="1:27" ht="24.9" customHeight="1" x14ac:dyDescent="0.25">
      <c r="A18" s="175">
        <f>Seznam!B70</f>
        <v>11</v>
      </c>
      <c r="B18" s="176" t="str">
        <f>Seznam!C70</f>
        <v>Tereza Benešová</v>
      </c>
      <c r="C18" s="177">
        <f>Seznam!D70</f>
        <v>2006</v>
      </c>
      <c r="D18" s="178" t="str">
        <f>Seznam!E70</f>
        <v>SK MG Mantila Brno</v>
      </c>
      <c r="E18" s="178" t="str">
        <f>Seznam!F70</f>
        <v>CZE</v>
      </c>
      <c r="F18" s="177" t="s">
        <v>490</v>
      </c>
      <c r="G18" s="203">
        <v>2.2000000000000002</v>
      </c>
      <c r="H18" s="204">
        <v>1.9</v>
      </c>
      <c r="I18" s="205">
        <v>1.3</v>
      </c>
      <c r="J18" s="205">
        <v>2.2000000000000002</v>
      </c>
      <c r="K18" s="34">
        <f t="shared" si="1"/>
        <v>2.0499999999999998</v>
      </c>
      <c r="L18" s="206">
        <v>6</v>
      </c>
      <c r="M18" s="207">
        <v>8.3000000000000007</v>
      </c>
      <c r="N18" s="205">
        <v>7.2</v>
      </c>
      <c r="O18" s="205">
        <v>7.1</v>
      </c>
      <c r="P18" s="34">
        <f t="shared" si="2"/>
        <v>7.15</v>
      </c>
      <c r="Q18" s="208"/>
      <c r="R18" s="27">
        <f t="shared" si="3"/>
        <v>9.1999999999999993</v>
      </c>
      <c r="S18" s="187" t="s">
        <v>488</v>
      </c>
      <c r="T18" s="25">
        <f t="shared" si="4"/>
        <v>10</v>
      </c>
      <c r="U18" s="36" t="s">
        <v>488</v>
      </c>
      <c r="W18" s="47" t="str">
        <f t="shared" si="5"/>
        <v>bez</v>
      </c>
      <c r="X18" s="42">
        <f t="shared" si="6"/>
        <v>2.0499999999999998</v>
      </c>
      <c r="Y18" s="42">
        <f t="shared" si="7"/>
        <v>7.15</v>
      </c>
      <c r="Z18" s="42">
        <f t="shared" si="8"/>
        <v>0</v>
      </c>
      <c r="AA18" s="42">
        <f t="shared" si="9"/>
        <v>9.1999999999999993</v>
      </c>
    </row>
    <row r="19" spans="1:27" ht="24.9" customHeight="1" x14ac:dyDescent="0.25">
      <c r="A19" s="175">
        <f>Seznam!B71</f>
        <v>12</v>
      </c>
      <c r="B19" s="176" t="str">
        <f>Seznam!C71</f>
        <v>Karolína Havlíková</v>
      </c>
      <c r="C19" s="177">
        <f>Seznam!D71</f>
        <v>2006</v>
      </c>
      <c r="D19" s="178" t="str">
        <f>Seznam!E71</f>
        <v>TJ Sokol Hodkovičky</v>
      </c>
      <c r="E19" s="178" t="str">
        <f>Seznam!F71</f>
        <v>CZE</v>
      </c>
      <c r="F19" s="177" t="s">
        <v>490</v>
      </c>
      <c r="G19" s="203">
        <v>2.1</v>
      </c>
      <c r="H19" s="204">
        <v>2.7</v>
      </c>
      <c r="I19" s="205">
        <v>1.7</v>
      </c>
      <c r="J19" s="205">
        <v>1.9</v>
      </c>
      <c r="K19" s="34">
        <f t="shared" si="1"/>
        <v>2</v>
      </c>
      <c r="L19" s="206">
        <v>6.5</v>
      </c>
      <c r="M19" s="207">
        <v>7.6</v>
      </c>
      <c r="N19" s="205">
        <v>8.4</v>
      </c>
      <c r="O19" s="205">
        <v>6.5</v>
      </c>
      <c r="P19" s="34">
        <f t="shared" si="2"/>
        <v>7.05</v>
      </c>
      <c r="Q19" s="208"/>
      <c r="R19" s="27">
        <f t="shared" si="3"/>
        <v>9.0500000000000007</v>
      </c>
      <c r="S19" s="187" t="s">
        <v>488</v>
      </c>
      <c r="T19" s="25">
        <f t="shared" si="4"/>
        <v>11</v>
      </c>
      <c r="U19" s="36" t="s">
        <v>488</v>
      </c>
      <c r="W19" s="47" t="str">
        <f t="shared" si="5"/>
        <v>bez</v>
      </c>
      <c r="X19" s="42">
        <f t="shared" si="6"/>
        <v>2</v>
      </c>
      <c r="Y19" s="42">
        <f t="shared" si="7"/>
        <v>7.05</v>
      </c>
      <c r="Z19" s="42">
        <f t="shared" si="8"/>
        <v>0</v>
      </c>
      <c r="AA19" s="42">
        <f t="shared" si="9"/>
        <v>9.0500000000000007</v>
      </c>
    </row>
    <row r="20" spans="1:27" ht="24.9" customHeight="1" x14ac:dyDescent="0.25">
      <c r="A20" s="175">
        <f>Seznam!B72</f>
        <v>14</v>
      </c>
      <c r="B20" s="176" t="str">
        <f>Seznam!C72</f>
        <v>Nela Sedláková</v>
      </c>
      <c r="C20" s="177">
        <f>Seznam!D72</f>
        <v>2006</v>
      </c>
      <c r="D20" s="178" t="str">
        <f>Seznam!E72</f>
        <v>SK TART MS Brno</v>
      </c>
      <c r="E20" s="178" t="str">
        <f>Seznam!F72</f>
        <v>CZE</v>
      </c>
      <c r="F20" s="177" t="s">
        <v>490</v>
      </c>
      <c r="G20" s="203">
        <v>2.2000000000000002</v>
      </c>
      <c r="H20" s="204">
        <v>2</v>
      </c>
      <c r="I20" s="205">
        <v>2.7</v>
      </c>
      <c r="J20" s="205">
        <v>2.4</v>
      </c>
      <c r="K20" s="34">
        <f t="shared" si="1"/>
        <v>2.2999999999999998</v>
      </c>
      <c r="L20" s="206">
        <v>7.7</v>
      </c>
      <c r="M20" s="207">
        <v>7.3</v>
      </c>
      <c r="N20" s="205">
        <v>8.1</v>
      </c>
      <c r="O20" s="205">
        <v>7.5</v>
      </c>
      <c r="P20" s="34">
        <f t="shared" si="2"/>
        <v>7.6</v>
      </c>
      <c r="Q20" s="208"/>
      <c r="R20" s="27">
        <f t="shared" si="3"/>
        <v>9.8999999999999986</v>
      </c>
      <c r="S20" s="187" t="s">
        <v>488</v>
      </c>
      <c r="T20" s="25">
        <f t="shared" si="4"/>
        <v>5</v>
      </c>
      <c r="U20" s="36" t="s">
        <v>488</v>
      </c>
      <c r="W20" s="47" t="str">
        <f t="shared" si="5"/>
        <v>bez</v>
      </c>
      <c r="X20" s="42">
        <f t="shared" si="6"/>
        <v>2.2999999999999998</v>
      </c>
      <c r="Y20" s="42">
        <f t="shared" si="7"/>
        <v>7.6</v>
      </c>
      <c r="Z20" s="42">
        <f t="shared" si="8"/>
        <v>0</v>
      </c>
      <c r="AA20" s="42">
        <f t="shared" si="9"/>
        <v>9.8999999999999986</v>
      </c>
    </row>
    <row r="21" spans="1:27" ht="24.9" customHeight="1" x14ac:dyDescent="0.25">
      <c r="A21" s="175">
        <f>Seznam!B73</f>
        <v>15</v>
      </c>
      <c r="B21" s="176" t="str">
        <f>Seznam!C73</f>
        <v xml:space="preserve">Alicja Tomaszek </v>
      </c>
      <c r="C21" s="177">
        <f>Seznam!D73</f>
        <v>2006</v>
      </c>
      <c r="D21" s="178" t="str">
        <f>Seznam!E73</f>
        <v>PTG Sokol Krakow</v>
      </c>
      <c r="E21" s="178" t="str">
        <f>Seznam!F73</f>
        <v>POL</v>
      </c>
      <c r="F21" s="177" t="s">
        <v>490</v>
      </c>
      <c r="G21" s="203">
        <v>1.5</v>
      </c>
      <c r="H21" s="204">
        <v>2.2999999999999998</v>
      </c>
      <c r="I21" s="205">
        <v>2.1</v>
      </c>
      <c r="J21" s="205">
        <v>2</v>
      </c>
      <c r="K21" s="34">
        <f t="shared" si="1"/>
        <v>2.0499999999999998</v>
      </c>
      <c r="L21" s="206">
        <v>6.1</v>
      </c>
      <c r="M21" s="207">
        <v>7.4</v>
      </c>
      <c r="N21" s="205">
        <v>7.9</v>
      </c>
      <c r="O21" s="205">
        <v>6.6</v>
      </c>
      <c r="P21" s="34">
        <f t="shared" si="2"/>
        <v>7</v>
      </c>
      <c r="Q21" s="208"/>
      <c r="R21" s="27">
        <f t="shared" si="3"/>
        <v>9.0500000000000007</v>
      </c>
      <c r="S21" s="187" t="s">
        <v>488</v>
      </c>
      <c r="T21" s="25">
        <f t="shared" si="4"/>
        <v>11</v>
      </c>
      <c r="U21" s="36" t="s">
        <v>488</v>
      </c>
      <c r="W21" s="47" t="str">
        <f t="shared" si="5"/>
        <v>bez</v>
      </c>
      <c r="X21" s="42">
        <f t="shared" si="6"/>
        <v>2.0499999999999998</v>
      </c>
      <c r="Y21" s="42">
        <f t="shared" si="7"/>
        <v>7</v>
      </c>
      <c r="Z21" s="42">
        <f t="shared" si="8"/>
        <v>0</v>
      </c>
      <c r="AA21" s="42">
        <f t="shared" si="9"/>
        <v>9.0500000000000007</v>
      </c>
    </row>
    <row r="22" spans="1:27" ht="24.9" customHeight="1" x14ac:dyDescent="0.25">
      <c r="A22" s="175">
        <f>Seznam!B74</f>
        <v>16</v>
      </c>
      <c r="B22" s="176" t="str">
        <f>Seznam!C74</f>
        <v>Lena Raich</v>
      </c>
      <c r="C22" s="177">
        <f>Seznam!D74</f>
        <v>2006</v>
      </c>
      <c r="D22" s="178" t="str">
        <f>Seznam!E74</f>
        <v>UKS 41 Lodž</v>
      </c>
      <c r="E22" s="178" t="str">
        <f>Seznam!F74</f>
        <v>POL</v>
      </c>
      <c r="F22" s="177" t="s">
        <v>490</v>
      </c>
      <c r="G22" s="203">
        <v>0.6</v>
      </c>
      <c r="H22" s="204">
        <v>0.6</v>
      </c>
      <c r="I22" s="205">
        <v>1.4</v>
      </c>
      <c r="J22" s="205">
        <v>1.9</v>
      </c>
      <c r="K22" s="34">
        <f t="shared" si="1"/>
        <v>1</v>
      </c>
      <c r="L22" s="206">
        <v>6.7</v>
      </c>
      <c r="M22" s="207">
        <v>6.5</v>
      </c>
      <c r="N22" s="205">
        <v>5.3</v>
      </c>
      <c r="O22" s="205">
        <v>5.4</v>
      </c>
      <c r="P22" s="34">
        <f t="shared" si="2"/>
        <v>5.95</v>
      </c>
      <c r="Q22" s="208"/>
      <c r="R22" s="27">
        <f t="shared" si="3"/>
        <v>6.95</v>
      </c>
      <c r="S22" s="187" t="s">
        <v>488</v>
      </c>
      <c r="T22" s="25">
        <f t="shared" si="4"/>
        <v>20</v>
      </c>
      <c r="U22" s="36" t="s">
        <v>488</v>
      </c>
      <c r="W22" s="47" t="str">
        <f t="shared" si="5"/>
        <v>bez</v>
      </c>
      <c r="X22" s="42">
        <f t="shared" si="6"/>
        <v>1</v>
      </c>
      <c r="Y22" s="42">
        <f t="shared" si="7"/>
        <v>5.95</v>
      </c>
      <c r="Z22" s="42">
        <f t="shared" si="8"/>
        <v>0</v>
      </c>
      <c r="AA22" s="42">
        <f t="shared" si="9"/>
        <v>6.95</v>
      </c>
    </row>
    <row r="23" spans="1:27" ht="24.9" customHeight="1" x14ac:dyDescent="0.25">
      <c r="A23" s="175">
        <f>Seznam!B75</f>
        <v>17</v>
      </c>
      <c r="B23" s="176" t="str">
        <f>Seznam!C75</f>
        <v>Veronika Hvězdová</v>
      </c>
      <c r="C23" s="177">
        <f>Seznam!D75</f>
        <v>2006</v>
      </c>
      <c r="D23" s="178" t="str">
        <f>Seznam!E75</f>
        <v>TJ Slavia Hradec Králové</v>
      </c>
      <c r="E23" s="178" t="str">
        <f>Seznam!F75</f>
        <v>CZE</v>
      </c>
      <c r="F23" s="177" t="s">
        <v>490</v>
      </c>
      <c r="G23" s="203">
        <v>1.4</v>
      </c>
      <c r="H23" s="204">
        <v>1.9</v>
      </c>
      <c r="I23" s="205">
        <v>1.6</v>
      </c>
      <c r="J23" s="205">
        <v>2.5</v>
      </c>
      <c r="K23" s="34">
        <f t="shared" si="1"/>
        <v>1.75</v>
      </c>
      <c r="L23" s="206">
        <v>6.1</v>
      </c>
      <c r="M23" s="207">
        <v>6.5</v>
      </c>
      <c r="N23" s="205">
        <v>7.5</v>
      </c>
      <c r="O23" s="205">
        <v>7.9</v>
      </c>
      <c r="P23" s="34">
        <f t="shared" si="2"/>
        <v>7</v>
      </c>
      <c r="Q23" s="208"/>
      <c r="R23" s="27">
        <f t="shared" si="3"/>
        <v>8.75</v>
      </c>
      <c r="S23" s="187" t="s">
        <v>488</v>
      </c>
      <c r="T23" s="25">
        <f t="shared" si="4"/>
        <v>14</v>
      </c>
      <c r="U23" s="36" t="s">
        <v>488</v>
      </c>
      <c r="W23" s="47" t="str">
        <f t="shared" si="5"/>
        <v>bez</v>
      </c>
      <c r="X23" s="42">
        <f t="shared" si="6"/>
        <v>1.75</v>
      </c>
      <c r="Y23" s="42">
        <f t="shared" si="7"/>
        <v>7</v>
      </c>
      <c r="Z23" s="42">
        <f t="shared" si="8"/>
        <v>0</v>
      </c>
      <c r="AA23" s="42">
        <f t="shared" si="9"/>
        <v>8.75</v>
      </c>
    </row>
    <row r="24" spans="1:27" ht="24.9" customHeight="1" x14ac:dyDescent="0.25">
      <c r="A24" s="175">
        <f>Seznam!B76</f>
        <v>18</v>
      </c>
      <c r="B24" s="176" t="str">
        <f>Seznam!C76</f>
        <v>Klára Orlová</v>
      </c>
      <c r="C24" s="177">
        <f>Seznam!D76</f>
        <v>2006</v>
      </c>
      <c r="D24" s="178" t="str">
        <f>Seznam!E76</f>
        <v>TopGym Karlovy Vary</v>
      </c>
      <c r="E24" s="178" t="str">
        <f>Seznam!F76</f>
        <v>CZE</v>
      </c>
      <c r="F24" s="177" t="s">
        <v>490</v>
      </c>
      <c r="G24" s="203">
        <v>1.6</v>
      </c>
      <c r="H24" s="204">
        <v>2</v>
      </c>
      <c r="I24" s="205">
        <v>2.4</v>
      </c>
      <c r="J24" s="205">
        <v>1.7</v>
      </c>
      <c r="K24" s="34">
        <f t="shared" si="1"/>
        <v>1.85</v>
      </c>
      <c r="L24" s="206">
        <v>7.7</v>
      </c>
      <c r="M24" s="207">
        <v>6.5</v>
      </c>
      <c r="N24" s="205">
        <v>7.2</v>
      </c>
      <c r="O24" s="205">
        <v>6.9</v>
      </c>
      <c r="P24" s="34">
        <f t="shared" si="2"/>
        <v>7.05</v>
      </c>
      <c r="Q24" s="208"/>
      <c r="R24" s="27">
        <f t="shared" si="3"/>
        <v>8.9</v>
      </c>
      <c r="S24" s="187" t="s">
        <v>488</v>
      </c>
      <c r="T24" s="25">
        <f t="shared" si="4"/>
        <v>13</v>
      </c>
      <c r="U24" s="36" t="s">
        <v>488</v>
      </c>
      <c r="W24" s="47" t="str">
        <f t="shared" si="5"/>
        <v>bez</v>
      </c>
      <c r="X24" s="42">
        <f t="shared" si="6"/>
        <v>1.85</v>
      </c>
      <c r="Y24" s="42">
        <f t="shared" si="7"/>
        <v>7.05</v>
      </c>
      <c r="Z24" s="42">
        <f t="shared" si="8"/>
        <v>0</v>
      </c>
      <c r="AA24" s="42">
        <f t="shared" si="9"/>
        <v>8.9</v>
      </c>
    </row>
    <row r="25" spans="1:27" ht="24.9" customHeight="1" x14ac:dyDescent="0.25">
      <c r="A25" s="175">
        <f>Seznam!B77</f>
        <v>19</v>
      </c>
      <c r="B25" s="176" t="str">
        <f>Seznam!C77</f>
        <v>Anita Lencová</v>
      </c>
      <c r="C25" s="177">
        <f>Seznam!D77</f>
        <v>2006</v>
      </c>
      <c r="D25" s="178" t="str">
        <f>Seznam!E77</f>
        <v>SK MG Vysočina Jihlava</v>
      </c>
      <c r="E25" s="178" t="str">
        <f>Seznam!F77</f>
        <v>CZE</v>
      </c>
      <c r="F25" s="177" t="s">
        <v>490</v>
      </c>
      <c r="G25" s="203">
        <v>2.2999999999999998</v>
      </c>
      <c r="H25" s="204">
        <v>3.1</v>
      </c>
      <c r="I25" s="205">
        <v>3.2</v>
      </c>
      <c r="J25" s="205">
        <v>2.2999999999999998</v>
      </c>
      <c r="K25" s="34">
        <f t="shared" si="1"/>
        <v>2.7</v>
      </c>
      <c r="L25" s="206">
        <v>7</v>
      </c>
      <c r="M25" s="207">
        <v>7.3</v>
      </c>
      <c r="N25" s="205">
        <v>8.6</v>
      </c>
      <c r="O25" s="205">
        <v>6</v>
      </c>
      <c r="P25" s="34">
        <f t="shared" si="2"/>
        <v>7.15</v>
      </c>
      <c r="Q25" s="208"/>
      <c r="R25" s="27">
        <f t="shared" si="3"/>
        <v>9.8500000000000014</v>
      </c>
      <c r="S25" s="187" t="s">
        <v>488</v>
      </c>
      <c r="T25" s="25">
        <f t="shared" si="4"/>
        <v>6</v>
      </c>
      <c r="U25" s="36" t="s">
        <v>488</v>
      </c>
      <c r="W25" s="47" t="str">
        <f t="shared" si="5"/>
        <v>bez</v>
      </c>
      <c r="X25" s="42">
        <f t="shared" si="6"/>
        <v>2.7</v>
      </c>
      <c r="Y25" s="42">
        <f t="shared" si="7"/>
        <v>7.15</v>
      </c>
      <c r="Z25" s="42">
        <f t="shared" si="8"/>
        <v>0</v>
      </c>
      <c r="AA25" s="42">
        <f t="shared" si="9"/>
        <v>9.8500000000000014</v>
      </c>
    </row>
    <row r="26" spans="1:27" ht="24.9" customHeight="1" x14ac:dyDescent="0.25">
      <c r="A26" s="175">
        <f>Seznam!B78</f>
        <v>20</v>
      </c>
      <c r="B26" s="176" t="str">
        <f>Seznam!C78</f>
        <v>Daria Tayel</v>
      </c>
      <c r="C26" s="177">
        <f>Seznam!D78</f>
        <v>2006</v>
      </c>
      <c r="D26" s="178" t="str">
        <f>Seznam!E78</f>
        <v>Sportunion West Wien</v>
      </c>
      <c r="E26" s="178" t="str">
        <f>Seznam!F78</f>
        <v>AUT</v>
      </c>
      <c r="F26" s="177" t="s">
        <v>490</v>
      </c>
      <c r="G26" s="203">
        <v>1.8</v>
      </c>
      <c r="H26" s="204">
        <v>2</v>
      </c>
      <c r="I26" s="205">
        <v>3.4</v>
      </c>
      <c r="J26" s="205">
        <v>3.4</v>
      </c>
      <c r="K26" s="34">
        <f t="shared" si="1"/>
        <v>2.7</v>
      </c>
      <c r="L26" s="206">
        <v>6.9</v>
      </c>
      <c r="M26" s="207">
        <v>7.4</v>
      </c>
      <c r="N26" s="205">
        <v>7.6</v>
      </c>
      <c r="O26" s="205">
        <v>7.1</v>
      </c>
      <c r="P26" s="34">
        <f t="shared" si="2"/>
        <v>7.25</v>
      </c>
      <c r="Q26" s="208"/>
      <c r="R26" s="27">
        <f t="shared" si="3"/>
        <v>9.9499999999999993</v>
      </c>
      <c r="S26" s="187" t="s">
        <v>488</v>
      </c>
      <c r="T26" s="25">
        <f t="shared" si="4"/>
        <v>4</v>
      </c>
      <c r="U26" s="36" t="s">
        <v>488</v>
      </c>
      <c r="W26" s="47" t="str">
        <f t="shared" si="5"/>
        <v>bez</v>
      </c>
      <c r="X26" s="42">
        <f t="shared" si="6"/>
        <v>2.7</v>
      </c>
      <c r="Y26" s="42">
        <f t="shared" si="7"/>
        <v>7.25</v>
      </c>
      <c r="Z26" s="42">
        <f t="shared" si="8"/>
        <v>0</v>
      </c>
      <c r="AA26" s="42">
        <f t="shared" si="9"/>
        <v>9.9499999999999993</v>
      </c>
    </row>
    <row r="27" spans="1:27" ht="24.9" customHeight="1" x14ac:dyDescent="0.25">
      <c r="A27" s="175">
        <f>Seznam!B79</f>
        <v>21</v>
      </c>
      <c r="B27" s="176" t="str">
        <f>Seznam!C79</f>
        <v>Tereza Tenorová</v>
      </c>
      <c r="C27" s="177">
        <f>Seznam!D79</f>
        <v>2006</v>
      </c>
      <c r="D27" s="178" t="str">
        <f>Seznam!E79</f>
        <v>SK MG Mantila Brno</v>
      </c>
      <c r="E27" s="178" t="str">
        <f>Seznam!F79</f>
        <v>CZE</v>
      </c>
      <c r="F27" s="177" t="s">
        <v>490</v>
      </c>
      <c r="G27" s="203">
        <v>2</v>
      </c>
      <c r="H27" s="204">
        <v>1.3</v>
      </c>
      <c r="I27" s="205">
        <v>1.8</v>
      </c>
      <c r="J27" s="205">
        <v>1.3</v>
      </c>
      <c r="K27" s="34">
        <f t="shared" si="1"/>
        <v>1.55</v>
      </c>
      <c r="L27" s="206">
        <v>6.4</v>
      </c>
      <c r="M27" s="207">
        <v>6.6</v>
      </c>
      <c r="N27" s="205">
        <v>6.7</v>
      </c>
      <c r="O27" s="205">
        <v>5.2</v>
      </c>
      <c r="P27" s="34">
        <f t="shared" si="2"/>
        <v>6.5</v>
      </c>
      <c r="Q27" s="208"/>
      <c r="R27" s="27">
        <f t="shared" si="3"/>
        <v>8.0500000000000007</v>
      </c>
      <c r="S27" s="187" t="s">
        <v>488</v>
      </c>
      <c r="T27" s="25">
        <f t="shared" si="4"/>
        <v>18</v>
      </c>
      <c r="U27" s="36" t="s">
        <v>488</v>
      </c>
      <c r="W27" s="47" t="str">
        <f t="shared" si="5"/>
        <v>bez</v>
      </c>
      <c r="X27" s="42">
        <f t="shared" si="6"/>
        <v>1.55</v>
      </c>
      <c r="Y27" s="42">
        <f t="shared" si="7"/>
        <v>6.5</v>
      </c>
      <c r="Z27" s="42">
        <f t="shared" si="8"/>
        <v>0</v>
      </c>
      <c r="AA27" s="42">
        <f t="shared" si="9"/>
        <v>8.0500000000000007</v>
      </c>
    </row>
    <row r="28" spans="1:27" ht="24.9" customHeight="1" x14ac:dyDescent="0.25">
      <c r="A28" s="175">
        <f>Seznam!B80</f>
        <v>22</v>
      </c>
      <c r="B28" s="176" t="str">
        <f>Seznam!C80</f>
        <v>Jagoda Rudzinska</v>
      </c>
      <c r="C28" s="177">
        <f>Seznam!D80</f>
        <v>2006</v>
      </c>
      <c r="D28" s="178" t="str">
        <f>Seznam!E80</f>
        <v>UKS 41 Lodž</v>
      </c>
      <c r="E28" s="178" t="str">
        <f>Seznam!F80</f>
        <v>POL</v>
      </c>
      <c r="F28" s="177" t="s">
        <v>490</v>
      </c>
      <c r="G28" s="203">
        <v>0.7</v>
      </c>
      <c r="H28" s="204">
        <v>1.4</v>
      </c>
      <c r="I28" s="205">
        <v>1.6</v>
      </c>
      <c r="J28" s="205">
        <v>1.3</v>
      </c>
      <c r="K28" s="34">
        <f t="shared" si="1"/>
        <v>1.35</v>
      </c>
      <c r="L28" s="206">
        <v>5.6</v>
      </c>
      <c r="M28" s="207">
        <v>5.6</v>
      </c>
      <c r="N28" s="205">
        <v>6.3</v>
      </c>
      <c r="O28" s="205">
        <v>6.6</v>
      </c>
      <c r="P28" s="34">
        <f t="shared" si="2"/>
        <v>5.95</v>
      </c>
      <c r="Q28" s="208"/>
      <c r="R28" s="27">
        <f t="shared" si="3"/>
        <v>7.3000000000000007</v>
      </c>
      <c r="S28" s="187" t="s">
        <v>488</v>
      </c>
      <c r="T28" s="25">
        <f t="shared" si="4"/>
        <v>19</v>
      </c>
      <c r="U28" s="36" t="s">
        <v>488</v>
      </c>
      <c r="W28" s="47" t="str">
        <f t="shared" si="5"/>
        <v>bez</v>
      </c>
      <c r="X28" s="42">
        <f t="shared" si="6"/>
        <v>1.35</v>
      </c>
      <c r="Y28" s="42">
        <f t="shared" si="7"/>
        <v>5.95</v>
      </c>
      <c r="Z28" s="42">
        <f t="shared" si="8"/>
        <v>0</v>
      </c>
      <c r="AA28" s="42">
        <f t="shared" si="9"/>
        <v>7.3000000000000007</v>
      </c>
    </row>
    <row r="29" spans="1:27" ht="24.9" customHeight="1" x14ac:dyDescent="0.25">
      <c r="A29" s="175">
        <f>Seznam!B81</f>
        <v>23</v>
      </c>
      <c r="B29" s="176" t="str">
        <f>Seznam!C81</f>
        <v xml:space="preserve">Weronika Abratańska </v>
      </c>
      <c r="C29" s="177">
        <f>Seznam!D81</f>
        <v>2006</v>
      </c>
      <c r="D29" s="178" t="str">
        <f>Seznam!E81</f>
        <v>PTG Sokol Krakow</v>
      </c>
      <c r="E29" s="178" t="str">
        <f>Seznam!F81</f>
        <v>POL</v>
      </c>
      <c r="F29" s="177" t="s">
        <v>490</v>
      </c>
      <c r="G29" s="203">
        <v>3.2</v>
      </c>
      <c r="H29" s="204">
        <v>2.4</v>
      </c>
      <c r="I29" s="205">
        <v>3.9</v>
      </c>
      <c r="J29" s="205">
        <v>3.5</v>
      </c>
      <c r="K29" s="34">
        <f t="shared" si="1"/>
        <v>3.35</v>
      </c>
      <c r="L29" s="206">
        <v>6.5</v>
      </c>
      <c r="M29" s="207">
        <v>7.6</v>
      </c>
      <c r="N29" s="205">
        <v>8</v>
      </c>
      <c r="O29" s="205">
        <v>6.2</v>
      </c>
      <c r="P29" s="34">
        <f t="shared" si="2"/>
        <v>7.05</v>
      </c>
      <c r="Q29" s="208"/>
      <c r="R29" s="27">
        <f t="shared" si="3"/>
        <v>10.4</v>
      </c>
      <c r="S29" s="187" t="s">
        <v>488</v>
      </c>
      <c r="T29" s="25">
        <f t="shared" si="4"/>
        <v>2</v>
      </c>
      <c r="U29" s="36" t="s">
        <v>488</v>
      </c>
      <c r="W29" s="47" t="str">
        <f t="shared" si="5"/>
        <v>bez</v>
      </c>
      <c r="X29" s="42">
        <f t="shared" si="6"/>
        <v>3.35</v>
      </c>
      <c r="Y29" s="42">
        <f t="shared" si="7"/>
        <v>7.05</v>
      </c>
      <c r="Z29" s="42">
        <f t="shared" si="8"/>
        <v>0</v>
      </c>
      <c r="AA29" s="42">
        <f t="shared" si="9"/>
        <v>10.4</v>
      </c>
    </row>
    <row r="30" spans="1:27" ht="24.9" customHeight="1" x14ac:dyDescent="0.25">
      <c r="A30" s="175"/>
      <c r="B30" s="176"/>
      <c r="C30" s="177"/>
      <c r="D30" s="178"/>
      <c r="E30" s="178"/>
      <c r="F30" s="177"/>
      <c r="G30" s="43">
        <v>0</v>
      </c>
      <c r="H30" s="15"/>
      <c r="I30" s="37">
        <f t="shared" ref="I30" si="10">IF($L$2&lt;3,"x",0)</f>
        <v>0</v>
      </c>
      <c r="J30" s="37">
        <f t="shared" ref="J30" si="11">IF($L$2&lt;4,"x",0)</f>
        <v>0</v>
      </c>
      <c r="K30" s="34">
        <f t="shared" si="1"/>
        <v>0</v>
      </c>
      <c r="L30" s="17">
        <v>0</v>
      </c>
      <c r="M30" s="16"/>
      <c r="N30" s="37">
        <f t="shared" ref="N30" si="12">IF($M$2&lt;3,"x",0)</f>
        <v>0</v>
      </c>
      <c r="O30" s="37">
        <f t="shared" ref="O30" si="13">IF($M$2&lt;4,"x",0)</f>
        <v>0</v>
      </c>
      <c r="P30" s="34">
        <f t="shared" si="2"/>
        <v>0</v>
      </c>
      <c r="Q30" s="21"/>
      <c r="R30" s="27">
        <f t="shared" si="3"/>
        <v>0</v>
      </c>
      <c r="S30" s="187" t="s">
        <v>488</v>
      </c>
      <c r="T30" s="179">
        <f t="shared" si="4"/>
        <v>22</v>
      </c>
      <c r="U30" s="36" t="s">
        <v>488</v>
      </c>
      <c r="W30" s="47">
        <f t="shared" si="5"/>
        <v>0</v>
      </c>
      <c r="X30" s="42">
        <f t="shared" si="6"/>
        <v>0</v>
      </c>
      <c r="Y30" s="42">
        <f t="shared" si="7"/>
        <v>0</v>
      </c>
      <c r="Z30" s="42">
        <f t="shared" si="8"/>
        <v>0</v>
      </c>
      <c r="AA30" s="42">
        <f t="shared" si="9"/>
        <v>0</v>
      </c>
    </row>
    <row r="31" spans="1:27" s="181" customFormat="1" ht="16.2" thickBot="1" x14ac:dyDescent="0.3">
      <c r="C31" s="183"/>
      <c r="F31" s="182"/>
      <c r="G31" s="184">
        <v>0</v>
      </c>
      <c r="H31" s="184"/>
      <c r="I31" s="184"/>
      <c r="J31" s="184"/>
      <c r="K31" s="185">
        <f>SUM(G31:J31)/2</f>
        <v>0</v>
      </c>
      <c r="L31" s="195">
        <v>0</v>
      </c>
      <c r="M31" s="195"/>
      <c r="N31" s="195"/>
      <c r="O31" s="195"/>
      <c r="P31" s="185"/>
    </row>
    <row r="32" spans="1:27" ht="16.5" customHeight="1" x14ac:dyDescent="0.25">
      <c r="A32" s="293" t="s">
        <v>471</v>
      </c>
      <c r="B32" s="295" t="s">
        <v>6</v>
      </c>
      <c r="C32" s="297" t="s">
        <v>3</v>
      </c>
      <c r="D32" s="295" t="s">
        <v>4</v>
      </c>
      <c r="E32" s="291" t="s">
        <v>5</v>
      </c>
      <c r="F32" s="291" t="s">
        <v>472</v>
      </c>
      <c r="G32" s="29" t="str">
        <f>Kat4S2</f>
        <v>sestava s libovolným náčiním</v>
      </c>
      <c r="H32" s="28"/>
      <c r="I32" s="28"/>
      <c r="J32" s="28"/>
      <c r="K32" s="28"/>
      <c r="L32" s="30"/>
      <c r="M32" s="30"/>
      <c r="N32" s="30"/>
      <c r="O32" s="30"/>
      <c r="P32" s="30"/>
      <c r="Q32" s="20">
        <v>0</v>
      </c>
      <c r="R32" s="31">
        <v>0</v>
      </c>
      <c r="S32" s="180"/>
      <c r="T32" s="301" t="s">
        <v>491</v>
      </c>
      <c r="U32" s="289" t="s">
        <v>492</v>
      </c>
    </row>
    <row r="33" spans="1:28" ht="16.5" customHeight="1" thickBot="1" x14ac:dyDescent="0.3">
      <c r="A33" s="294">
        <v>0</v>
      </c>
      <c r="B33" s="296">
        <v>0</v>
      </c>
      <c r="C33" s="298">
        <v>0</v>
      </c>
      <c r="D33" s="296">
        <v>0</v>
      </c>
      <c r="E33" s="292">
        <v>0</v>
      </c>
      <c r="F33" s="292">
        <v>0</v>
      </c>
      <c r="G33" s="18" t="s">
        <v>469</v>
      </c>
      <c r="H33" s="18" t="s">
        <v>489</v>
      </c>
      <c r="I33" s="18" t="s">
        <v>475</v>
      </c>
      <c r="J33" s="18" t="s">
        <v>476</v>
      </c>
      <c r="K33" s="18" t="s">
        <v>477</v>
      </c>
      <c r="L33" s="24" t="s">
        <v>478</v>
      </c>
      <c r="M33" s="287" t="s">
        <v>479</v>
      </c>
      <c r="N33" s="287" t="s">
        <v>480</v>
      </c>
      <c r="O33" s="287" t="s">
        <v>481</v>
      </c>
      <c r="P33" s="26" t="s">
        <v>470</v>
      </c>
      <c r="Q33" s="23" t="s">
        <v>482</v>
      </c>
      <c r="R33" s="22" t="s">
        <v>483</v>
      </c>
      <c r="S33" s="26" t="s">
        <v>484</v>
      </c>
      <c r="T33" s="302"/>
      <c r="U33" s="290"/>
      <c r="W33" s="46" t="s">
        <v>485</v>
      </c>
      <c r="X33" s="46" t="s">
        <v>477</v>
      </c>
      <c r="Y33" s="46" t="s">
        <v>470</v>
      </c>
      <c r="Z33" s="46" t="s">
        <v>486</v>
      </c>
      <c r="AA33" s="46" t="s">
        <v>484</v>
      </c>
      <c r="AB33" s="46" t="s">
        <v>483</v>
      </c>
    </row>
    <row r="34" spans="1:28" ht="24.9" customHeight="1" x14ac:dyDescent="0.25">
      <c r="A34" s="44">
        <f>Seznam!B61</f>
        <v>1</v>
      </c>
      <c r="B34" s="2" t="str">
        <f>Seznam!C61</f>
        <v>Alicja Garnysz</v>
      </c>
      <c r="C34" s="9">
        <f>Seznam!D61</f>
        <v>2006</v>
      </c>
      <c r="D34" s="45" t="str">
        <f>Seznam!E61</f>
        <v>Bielsko Bialej</v>
      </c>
      <c r="E34" s="45" t="str">
        <f>Seznam!F61</f>
        <v>POL</v>
      </c>
      <c r="F34" s="210" t="str">
        <f t="shared" ref="F34:F54" si="14">IF($G$32="sestava bez náčiní","bez"," ")</f>
        <v xml:space="preserve"> </v>
      </c>
      <c r="G34" s="203">
        <v>2.1</v>
      </c>
      <c r="H34" s="204">
        <v>1.7</v>
      </c>
      <c r="I34" s="205">
        <v>1.7</v>
      </c>
      <c r="J34" s="205">
        <v>2.7</v>
      </c>
      <c r="K34" s="34">
        <f t="shared" ref="K34:K55" si="15">IF($L$2=2,TRUNC(SUM(G34:J34)/2*1000)/1000,IF($L$2=3,TRUNC(SUM(G34:J34)/3*1000)/1000,IF($L$2=4,TRUNC(MEDIAN(G34:J34)*1000)/1000,"???")))</f>
        <v>1.9</v>
      </c>
      <c r="L34" s="206">
        <v>4.5999999999999996</v>
      </c>
      <c r="M34" s="207">
        <v>4</v>
      </c>
      <c r="N34" s="205">
        <v>6.3</v>
      </c>
      <c r="O34" s="205">
        <v>6.2</v>
      </c>
      <c r="P34" s="34">
        <f t="shared" ref="P34:P55" si="16">IF($M$2=2,TRUNC(SUM(L34:M34)/2*1000)/1000,IF($M$2=3,TRUNC(SUM(L34:N34)/3*1000)/1000,IF($M$2=4,TRUNC(MEDIAN(L34:O34)*1000)/1000,"???")))</f>
        <v>5.4</v>
      </c>
      <c r="Q34" s="208"/>
      <c r="R34" s="27">
        <f t="shared" ref="R34:R55" si="17">K34+P34-Q34</f>
        <v>7.3000000000000007</v>
      </c>
      <c r="S34" s="35">
        <f t="shared" ref="S34:S55" si="18">R9+R34</f>
        <v>16.700000000000003</v>
      </c>
      <c r="T34" s="25">
        <f t="shared" ref="T34:T55" si="19">RANK(R34,$R$34:$R$55)</f>
        <v>18</v>
      </c>
      <c r="U34" s="36">
        <f t="shared" ref="U34:U55" si="20">RANK(S34,$S$34:$S$55)</f>
        <v>13</v>
      </c>
      <c r="W34" s="47" t="str">
        <f t="shared" ref="W34:W55" si="21">F34</f>
        <v xml:space="preserve"> </v>
      </c>
      <c r="X34" s="42">
        <f t="shared" ref="X34:X55" si="22">K34</f>
        <v>1.9</v>
      </c>
      <c r="Y34" s="42">
        <f t="shared" ref="Y34:Y55" si="23">P34</f>
        <v>5.4</v>
      </c>
      <c r="Z34" s="42">
        <f t="shared" ref="Z34:Z55" si="24">Q34</f>
        <v>0</v>
      </c>
      <c r="AA34" s="42">
        <f t="shared" ref="AA34:AA55" si="25">R34</f>
        <v>7.3000000000000007</v>
      </c>
      <c r="AB34" s="42">
        <f t="shared" ref="AB34:AB55" si="26">S34</f>
        <v>16.700000000000003</v>
      </c>
    </row>
    <row r="35" spans="1:28" ht="24.9" customHeight="1" x14ac:dyDescent="0.25">
      <c r="A35" s="44">
        <f>Seznam!B62</f>
        <v>2</v>
      </c>
      <c r="B35" s="2" t="str">
        <f>Seznam!C62</f>
        <v>Lucie Vysušilová</v>
      </c>
      <c r="C35" s="9">
        <f>Seznam!D62</f>
        <v>2006</v>
      </c>
      <c r="D35" s="45" t="str">
        <f>Seznam!E62</f>
        <v>TJ ZŠ Hostivař Praha</v>
      </c>
      <c r="E35" s="45" t="str">
        <f>Seznam!F62</f>
        <v>CZE</v>
      </c>
      <c r="F35" s="210" t="str">
        <f t="shared" si="14"/>
        <v xml:space="preserve"> </v>
      </c>
      <c r="G35" s="203">
        <v>2.4</v>
      </c>
      <c r="H35" s="204">
        <v>1.8</v>
      </c>
      <c r="I35" s="205">
        <v>1.4</v>
      </c>
      <c r="J35" s="205">
        <v>1.9</v>
      </c>
      <c r="K35" s="34">
        <f t="shared" si="15"/>
        <v>1.85</v>
      </c>
      <c r="L35" s="206">
        <v>7.9</v>
      </c>
      <c r="M35" s="207">
        <v>5.9</v>
      </c>
      <c r="N35" s="205">
        <v>5.6</v>
      </c>
      <c r="O35" s="205">
        <v>7.2</v>
      </c>
      <c r="P35" s="34">
        <f t="shared" si="16"/>
        <v>6.55</v>
      </c>
      <c r="Q35" s="208"/>
      <c r="R35" s="27">
        <f t="shared" si="17"/>
        <v>8.4</v>
      </c>
      <c r="S35" s="35">
        <f t="shared" si="18"/>
        <v>16.700000000000003</v>
      </c>
      <c r="T35" s="25">
        <f t="shared" si="19"/>
        <v>11</v>
      </c>
      <c r="U35" s="36">
        <f t="shared" si="20"/>
        <v>13</v>
      </c>
      <c r="W35" s="47" t="str">
        <f t="shared" si="21"/>
        <v xml:space="preserve"> </v>
      </c>
      <c r="X35" s="42">
        <f t="shared" si="22"/>
        <v>1.85</v>
      </c>
      <c r="Y35" s="42">
        <f t="shared" si="23"/>
        <v>6.55</v>
      </c>
      <c r="Z35" s="42">
        <f t="shared" si="24"/>
        <v>0</v>
      </c>
      <c r="AA35" s="42">
        <f t="shared" si="25"/>
        <v>8.4</v>
      </c>
      <c r="AB35" s="42">
        <f t="shared" si="26"/>
        <v>16.700000000000003</v>
      </c>
    </row>
    <row r="36" spans="1:28" ht="24.9" customHeight="1" x14ac:dyDescent="0.25">
      <c r="A36" s="44">
        <f>Seznam!B63</f>
        <v>3</v>
      </c>
      <c r="B36" s="2" t="str">
        <f>Seznam!C63</f>
        <v>Berenika Kouřilová</v>
      </c>
      <c r="C36" s="9">
        <f>Seznam!D63</f>
        <v>2006</v>
      </c>
      <c r="D36" s="45" t="str">
        <f>Seznam!E63</f>
        <v>SK TART MS Brno</v>
      </c>
      <c r="E36" s="45" t="str">
        <f>Seznam!F63</f>
        <v>CZE</v>
      </c>
      <c r="F36" s="210" t="str">
        <f t="shared" si="14"/>
        <v xml:space="preserve"> </v>
      </c>
      <c r="G36" s="203">
        <v>3.1</v>
      </c>
      <c r="H36" s="204">
        <v>2.8</v>
      </c>
      <c r="I36" s="205">
        <v>2.1</v>
      </c>
      <c r="J36" s="205">
        <v>2.4</v>
      </c>
      <c r="K36" s="34">
        <f t="shared" si="15"/>
        <v>2.6</v>
      </c>
      <c r="L36" s="206">
        <v>8.1999999999999993</v>
      </c>
      <c r="M36" s="207">
        <v>6.2</v>
      </c>
      <c r="N36" s="205">
        <v>6.6</v>
      </c>
      <c r="O36" s="205">
        <v>7.2</v>
      </c>
      <c r="P36" s="34">
        <f t="shared" si="16"/>
        <v>6.9</v>
      </c>
      <c r="Q36" s="208"/>
      <c r="R36" s="27">
        <f t="shared" si="17"/>
        <v>9.5</v>
      </c>
      <c r="S36" s="35">
        <f t="shared" si="18"/>
        <v>19.850000000000001</v>
      </c>
      <c r="T36" s="25">
        <f t="shared" si="19"/>
        <v>5</v>
      </c>
      <c r="U36" s="36">
        <f t="shared" si="20"/>
        <v>4</v>
      </c>
      <c r="W36" s="47" t="str">
        <f t="shared" si="21"/>
        <v xml:space="preserve"> </v>
      </c>
      <c r="X36" s="42">
        <f t="shared" si="22"/>
        <v>2.6</v>
      </c>
      <c r="Y36" s="42">
        <f t="shared" si="23"/>
        <v>6.9</v>
      </c>
      <c r="Z36" s="42">
        <f t="shared" si="24"/>
        <v>0</v>
      </c>
      <c r="AA36" s="42">
        <f t="shared" si="25"/>
        <v>9.5</v>
      </c>
      <c r="AB36" s="42">
        <f t="shared" si="26"/>
        <v>19.850000000000001</v>
      </c>
    </row>
    <row r="37" spans="1:28" ht="24.9" customHeight="1" x14ac:dyDescent="0.25">
      <c r="A37" s="44">
        <f>Seznam!B64</f>
        <v>4</v>
      </c>
      <c r="B37" s="2" t="str">
        <f>Seznam!C64</f>
        <v>Vendula Samková</v>
      </c>
      <c r="C37" s="9">
        <f>Seznam!D64</f>
        <v>2006</v>
      </c>
      <c r="D37" s="45" t="str">
        <f>Seznam!E64</f>
        <v>TJ Slavia Hradec Králové</v>
      </c>
      <c r="E37" s="45" t="str">
        <f>Seznam!F64</f>
        <v>CZE</v>
      </c>
      <c r="F37" s="210" t="str">
        <f t="shared" si="14"/>
        <v xml:space="preserve"> </v>
      </c>
      <c r="G37" s="203">
        <v>1.4</v>
      </c>
      <c r="H37" s="204">
        <v>1.7</v>
      </c>
      <c r="I37" s="205">
        <v>1.4</v>
      </c>
      <c r="J37" s="205">
        <v>2.8</v>
      </c>
      <c r="K37" s="34">
        <f t="shared" si="15"/>
        <v>1.55</v>
      </c>
      <c r="L37" s="206">
        <v>8</v>
      </c>
      <c r="M37" s="207">
        <v>5.6</v>
      </c>
      <c r="N37" s="205">
        <v>4.9000000000000004</v>
      </c>
      <c r="O37" s="205">
        <v>6.6</v>
      </c>
      <c r="P37" s="34">
        <f t="shared" si="16"/>
        <v>6.1</v>
      </c>
      <c r="Q37" s="208"/>
      <c r="R37" s="27">
        <f t="shared" si="17"/>
        <v>7.6499999999999995</v>
      </c>
      <c r="S37" s="35">
        <f t="shared" si="18"/>
        <v>17.3</v>
      </c>
      <c r="T37" s="25">
        <f t="shared" si="19"/>
        <v>15</v>
      </c>
      <c r="U37" s="36">
        <f t="shared" si="20"/>
        <v>11</v>
      </c>
      <c r="W37" s="47" t="str">
        <f t="shared" si="21"/>
        <v xml:space="preserve"> </v>
      </c>
      <c r="X37" s="42">
        <f t="shared" si="22"/>
        <v>1.55</v>
      </c>
      <c r="Y37" s="42">
        <f t="shared" si="23"/>
        <v>6.1</v>
      </c>
      <c r="Z37" s="42">
        <f t="shared" si="24"/>
        <v>0</v>
      </c>
      <c r="AA37" s="42">
        <f t="shared" si="25"/>
        <v>7.6499999999999995</v>
      </c>
      <c r="AB37" s="42">
        <f t="shared" si="26"/>
        <v>17.3</v>
      </c>
    </row>
    <row r="38" spans="1:28" ht="24.9" customHeight="1" x14ac:dyDescent="0.25">
      <c r="A38" s="44">
        <f>Seznam!B65</f>
        <v>5</v>
      </c>
      <c r="B38" s="2" t="str">
        <f>Seznam!C65</f>
        <v>Vanessa Tasch</v>
      </c>
      <c r="C38" s="9">
        <f>Seznam!D65</f>
        <v>2006</v>
      </c>
      <c r="D38" s="45" t="str">
        <f>Seznam!E65</f>
        <v>Sportunion West Wien</v>
      </c>
      <c r="E38" s="45" t="str">
        <f>Seznam!F65</f>
        <v>AUT</v>
      </c>
      <c r="F38" s="210" t="str">
        <f t="shared" si="14"/>
        <v xml:space="preserve"> </v>
      </c>
      <c r="G38" s="203">
        <v>1.6</v>
      </c>
      <c r="H38" s="204">
        <v>1.3</v>
      </c>
      <c r="I38" s="205">
        <v>2.1</v>
      </c>
      <c r="J38" s="205">
        <v>0.9</v>
      </c>
      <c r="K38" s="34">
        <f t="shared" si="15"/>
        <v>1.45</v>
      </c>
      <c r="L38" s="206">
        <v>6.6</v>
      </c>
      <c r="M38" s="207">
        <v>5.3</v>
      </c>
      <c r="N38" s="205">
        <v>3.9</v>
      </c>
      <c r="O38" s="205">
        <v>6.5</v>
      </c>
      <c r="P38" s="34">
        <f t="shared" si="16"/>
        <v>5.9</v>
      </c>
      <c r="Q38" s="208">
        <v>0.6</v>
      </c>
      <c r="R38" s="27">
        <f t="shared" si="17"/>
        <v>6.7500000000000009</v>
      </c>
      <c r="S38" s="35">
        <f t="shared" si="18"/>
        <v>15.150000000000002</v>
      </c>
      <c r="T38" s="25">
        <f t="shared" si="19"/>
        <v>21</v>
      </c>
      <c r="U38" s="36">
        <f t="shared" si="20"/>
        <v>18</v>
      </c>
      <c r="W38" s="47" t="str">
        <f t="shared" si="21"/>
        <v xml:space="preserve"> </v>
      </c>
      <c r="X38" s="42">
        <f t="shared" si="22"/>
        <v>1.45</v>
      </c>
      <c r="Y38" s="42">
        <f t="shared" si="23"/>
        <v>5.9</v>
      </c>
      <c r="Z38" s="42">
        <f t="shared" si="24"/>
        <v>0.6</v>
      </c>
      <c r="AA38" s="42">
        <f t="shared" si="25"/>
        <v>6.7500000000000009</v>
      </c>
      <c r="AB38" s="42">
        <f t="shared" si="26"/>
        <v>15.150000000000002</v>
      </c>
    </row>
    <row r="39" spans="1:28" ht="24.9" customHeight="1" x14ac:dyDescent="0.25">
      <c r="A39" s="44">
        <f>Seznam!B66</f>
        <v>6</v>
      </c>
      <c r="B39" s="2" t="str">
        <f>Seznam!C66</f>
        <v>Tina Smějová</v>
      </c>
      <c r="C39" s="9">
        <f>Seznam!D66</f>
        <v>2006</v>
      </c>
      <c r="D39" s="45" t="str">
        <f>Seznam!E66</f>
        <v>Žižkov I. Elite</v>
      </c>
      <c r="E39" s="45" t="str">
        <f>Seznam!F66</f>
        <v>CZE</v>
      </c>
      <c r="F39" s="210" t="str">
        <f t="shared" si="14"/>
        <v xml:space="preserve"> </v>
      </c>
      <c r="G39" s="203">
        <v>2.6</v>
      </c>
      <c r="H39" s="204">
        <v>2.8</v>
      </c>
      <c r="I39" s="205">
        <v>3.2</v>
      </c>
      <c r="J39" s="205">
        <v>3.4</v>
      </c>
      <c r="K39" s="34">
        <f t="shared" si="15"/>
        <v>3</v>
      </c>
      <c r="L39" s="206">
        <v>7.6</v>
      </c>
      <c r="M39" s="207">
        <v>6.4</v>
      </c>
      <c r="N39" s="205">
        <v>6.1</v>
      </c>
      <c r="O39" s="205">
        <v>7.9</v>
      </c>
      <c r="P39" s="34">
        <f t="shared" si="16"/>
        <v>7</v>
      </c>
      <c r="Q39" s="208"/>
      <c r="R39" s="27">
        <f t="shared" si="17"/>
        <v>10</v>
      </c>
      <c r="S39" s="35">
        <f t="shared" si="18"/>
        <v>21.35</v>
      </c>
      <c r="T39" s="25">
        <f t="shared" si="19"/>
        <v>4</v>
      </c>
      <c r="U39" s="36">
        <f t="shared" si="20"/>
        <v>2</v>
      </c>
      <c r="W39" s="47" t="str">
        <f t="shared" si="21"/>
        <v xml:space="preserve"> </v>
      </c>
      <c r="X39" s="42">
        <f t="shared" si="22"/>
        <v>3</v>
      </c>
      <c r="Y39" s="42">
        <f t="shared" si="23"/>
        <v>7</v>
      </c>
      <c r="Z39" s="42">
        <f t="shared" si="24"/>
        <v>0</v>
      </c>
      <c r="AA39" s="42">
        <f t="shared" si="25"/>
        <v>10</v>
      </c>
      <c r="AB39" s="42">
        <f t="shared" si="26"/>
        <v>21.35</v>
      </c>
    </row>
    <row r="40" spans="1:28" ht="24.9" customHeight="1" x14ac:dyDescent="0.25">
      <c r="A40" s="44">
        <f>Seznam!B67</f>
        <v>7</v>
      </c>
      <c r="B40" s="2" t="str">
        <f>Seznam!C67</f>
        <v>Viktorie Ličková</v>
      </c>
      <c r="C40" s="9">
        <f>Seznam!D67</f>
        <v>2006</v>
      </c>
      <c r="D40" s="45" t="str">
        <f>Seznam!E67</f>
        <v>SKP MG Brno</v>
      </c>
      <c r="E40" s="45" t="str">
        <f>Seznam!F67</f>
        <v>CZE</v>
      </c>
      <c r="F40" s="210" t="str">
        <f t="shared" si="14"/>
        <v xml:space="preserve"> </v>
      </c>
      <c r="G40" s="203">
        <v>2.2000000000000002</v>
      </c>
      <c r="H40" s="204">
        <v>2.8</v>
      </c>
      <c r="I40" s="205">
        <v>2.5</v>
      </c>
      <c r="J40" s="205">
        <v>2.7</v>
      </c>
      <c r="K40" s="34">
        <f t="shared" si="15"/>
        <v>2.6</v>
      </c>
      <c r="L40" s="206">
        <v>7.8</v>
      </c>
      <c r="M40" s="207">
        <v>6.2</v>
      </c>
      <c r="N40" s="205">
        <v>7.3</v>
      </c>
      <c r="O40" s="205">
        <v>5.8</v>
      </c>
      <c r="P40" s="34">
        <f t="shared" si="16"/>
        <v>6.75</v>
      </c>
      <c r="Q40" s="208"/>
      <c r="R40" s="27">
        <f t="shared" si="17"/>
        <v>9.35</v>
      </c>
      <c r="S40" s="35">
        <f t="shared" si="18"/>
        <v>18.850000000000001</v>
      </c>
      <c r="T40" s="25">
        <f t="shared" si="19"/>
        <v>6</v>
      </c>
      <c r="U40" s="36">
        <f t="shared" si="20"/>
        <v>7</v>
      </c>
      <c r="W40" s="47" t="str">
        <f t="shared" si="21"/>
        <v xml:space="preserve"> </v>
      </c>
      <c r="X40" s="42">
        <f t="shared" si="22"/>
        <v>2.6</v>
      </c>
      <c r="Y40" s="42">
        <f t="shared" si="23"/>
        <v>6.75</v>
      </c>
      <c r="Z40" s="42">
        <f t="shared" si="24"/>
        <v>0</v>
      </c>
      <c r="AA40" s="42">
        <f t="shared" si="25"/>
        <v>9.35</v>
      </c>
      <c r="AB40" s="42">
        <f t="shared" si="26"/>
        <v>18.850000000000001</v>
      </c>
    </row>
    <row r="41" spans="1:28" ht="24.9" customHeight="1" x14ac:dyDescent="0.25">
      <c r="A41" s="44">
        <f>Seznam!B68</f>
        <v>8</v>
      </c>
      <c r="B41" s="2" t="str">
        <f>Seznam!C68</f>
        <v>Weronika Wolnik</v>
      </c>
      <c r="C41" s="9">
        <f>Seznam!D68</f>
        <v>2006</v>
      </c>
      <c r="D41" s="45" t="str">
        <f>Seznam!E68</f>
        <v>UKS Katowice</v>
      </c>
      <c r="E41" s="45" t="str">
        <f>Seznam!F68</f>
        <v>POL</v>
      </c>
      <c r="F41" s="210" t="str">
        <f t="shared" si="14"/>
        <v xml:space="preserve"> </v>
      </c>
      <c r="G41" s="203">
        <v>1.4</v>
      </c>
      <c r="H41" s="204">
        <v>2.2000000000000002</v>
      </c>
      <c r="I41" s="205">
        <v>1.7</v>
      </c>
      <c r="J41" s="205">
        <v>3.3</v>
      </c>
      <c r="K41" s="34">
        <f t="shared" si="15"/>
        <v>1.95</v>
      </c>
      <c r="L41" s="206">
        <v>7.5</v>
      </c>
      <c r="M41" s="207">
        <v>5.3</v>
      </c>
      <c r="N41" s="205">
        <v>5.7</v>
      </c>
      <c r="O41" s="205">
        <v>7.2</v>
      </c>
      <c r="P41" s="34">
        <f t="shared" si="16"/>
        <v>6.45</v>
      </c>
      <c r="Q41" s="208"/>
      <c r="R41" s="27">
        <f t="shared" si="17"/>
        <v>8.4</v>
      </c>
      <c r="S41" s="35">
        <f t="shared" si="18"/>
        <v>16.55</v>
      </c>
      <c r="T41" s="25">
        <f t="shared" si="19"/>
        <v>11</v>
      </c>
      <c r="U41" s="36">
        <f t="shared" si="20"/>
        <v>15</v>
      </c>
      <c r="W41" s="47" t="str">
        <f t="shared" si="21"/>
        <v xml:space="preserve"> </v>
      </c>
      <c r="X41" s="42">
        <f t="shared" si="22"/>
        <v>1.95</v>
      </c>
      <c r="Y41" s="42">
        <f t="shared" si="23"/>
        <v>6.45</v>
      </c>
      <c r="Z41" s="42">
        <f t="shared" si="24"/>
        <v>0</v>
      </c>
      <c r="AA41" s="42">
        <f t="shared" si="25"/>
        <v>8.4</v>
      </c>
      <c r="AB41" s="42">
        <f t="shared" si="26"/>
        <v>16.55</v>
      </c>
    </row>
    <row r="42" spans="1:28" ht="24.9" customHeight="1" x14ac:dyDescent="0.25">
      <c r="A42" s="44">
        <f>Seznam!B69</f>
        <v>9</v>
      </c>
      <c r="B42" s="2" t="str">
        <f>Seznam!C69</f>
        <v>Barbora Bendová</v>
      </c>
      <c r="C42" s="9">
        <f>Seznam!D69</f>
        <v>2006</v>
      </c>
      <c r="D42" s="45" t="str">
        <f>Seznam!E69</f>
        <v>GSK Tábor</v>
      </c>
      <c r="E42" s="45" t="str">
        <f>Seznam!F69</f>
        <v>CZE</v>
      </c>
      <c r="F42" s="210" t="str">
        <f t="shared" si="14"/>
        <v xml:space="preserve"> </v>
      </c>
      <c r="G42" s="203">
        <v>1.2</v>
      </c>
      <c r="H42" s="204">
        <v>1.1000000000000001</v>
      </c>
      <c r="I42" s="205">
        <v>0.6</v>
      </c>
      <c r="J42" s="205">
        <v>1.3</v>
      </c>
      <c r="K42" s="34">
        <f t="shared" si="15"/>
        <v>1.1499999999999999</v>
      </c>
      <c r="L42" s="206">
        <v>6.5</v>
      </c>
      <c r="M42" s="207">
        <v>4.9000000000000004</v>
      </c>
      <c r="N42" s="205">
        <v>5</v>
      </c>
      <c r="O42" s="205">
        <v>6.5</v>
      </c>
      <c r="P42" s="34">
        <f t="shared" si="16"/>
        <v>5.75</v>
      </c>
      <c r="Q42" s="208"/>
      <c r="R42" s="27">
        <f t="shared" si="17"/>
        <v>6.9</v>
      </c>
      <c r="S42" s="35">
        <f t="shared" si="18"/>
        <v>13.75</v>
      </c>
      <c r="T42" s="25">
        <f t="shared" si="19"/>
        <v>20</v>
      </c>
      <c r="U42" s="36">
        <f t="shared" si="20"/>
        <v>21</v>
      </c>
      <c r="W42" s="47" t="str">
        <f t="shared" si="21"/>
        <v xml:space="preserve"> </v>
      </c>
      <c r="X42" s="42">
        <f t="shared" si="22"/>
        <v>1.1499999999999999</v>
      </c>
      <c r="Y42" s="42">
        <f t="shared" si="23"/>
        <v>5.75</v>
      </c>
      <c r="Z42" s="42">
        <f t="shared" si="24"/>
        <v>0</v>
      </c>
      <c r="AA42" s="42">
        <f t="shared" si="25"/>
        <v>6.9</v>
      </c>
      <c r="AB42" s="42">
        <f t="shared" si="26"/>
        <v>13.75</v>
      </c>
    </row>
    <row r="43" spans="1:28" ht="24.9" customHeight="1" x14ac:dyDescent="0.25">
      <c r="A43" s="44">
        <f>Seznam!B70</f>
        <v>11</v>
      </c>
      <c r="B43" s="2" t="str">
        <f>Seznam!C70</f>
        <v>Tereza Benešová</v>
      </c>
      <c r="C43" s="9">
        <f>Seznam!D70</f>
        <v>2006</v>
      </c>
      <c r="D43" s="45" t="str">
        <f>Seznam!E70</f>
        <v>SK MG Mantila Brno</v>
      </c>
      <c r="E43" s="45" t="str">
        <f>Seznam!F70</f>
        <v>CZE</v>
      </c>
      <c r="F43" s="210" t="str">
        <f t="shared" si="14"/>
        <v xml:space="preserve"> </v>
      </c>
      <c r="G43" s="203">
        <v>1.4</v>
      </c>
      <c r="H43" s="204">
        <v>1.7</v>
      </c>
      <c r="I43" s="205">
        <v>1.6</v>
      </c>
      <c r="J43" s="205">
        <v>1.5</v>
      </c>
      <c r="K43" s="34">
        <f t="shared" si="15"/>
        <v>1.55</v>
      </c>
      <c r="L43" s="206">
        <v>7.7</v>
      </c>
      <c r="M43" s="207">
        <v>5.9</v>
      </c>
      <c r="N43" s="205">
        <v>5.2</v>
      </c>
      <c r="O43" s="205">
        <v>7.1</v>
      </c>
      <c r="P43" s="34">
        <f t="shared" si="16"/>
        <v>6.5</v>
      </c>
      <c r="Q43" s="208"/>
      <c r="R43" s="27">
        <f t="shared" si="17"/>
        <v>8.0500000000000007</v>
      </c>
      <c r="S43" s="35">
        <f t="shared" si="18"/>
        <v>17.25</v>
      </c>
      <c r="T43" s="25">
        <f t="shared" si="19"/>
        <v>13</v>
      </c>
      <c r="U43" s="36">
        <f t="shared" si="20"/>
        <v>12</v>
      </c>
      <c r="W43" s="47" t="str">
        <f t="shared" si="21"/>
        <v xml:space="preserve"> </v>
      </c>
      <c r="X43" s="42">
        <f t="shared" si="22"/>
        <v>1.55</v>
      </c>
      <c r="Y43" s="42">
        <f t="shared" si="23"/>
        <v>6.5</v>
      </c>
      <c r="Z43" s="42">
        <f t="shared" si="24"/>
        <v>0</v>
      </c>
      <c r="AA43" s="42">
        <f t="shared" si="25"/>
        <v>8.0500000000000007</v>
      </c>
      <c r="AB43" s="42">
        <f t="shared" si="26"/>
        <v>17.25</v>
      </c>
    </row>
    <row r="44" spans="1:28" ht="24.9" customHeight="1" x14ac:dyDescent="0.25">
      <c r="A44" s="44">
        <f>Seznam!B71</f>
        <v>12</v>
      </c>
      <c r="B44" s="2" t="str">
        <f>Seznam!C71</f>
        <v>Karolína Havlíková</v>
      </c>
      <c r="C44" s="9">
        <f>Seznam!D71</f>
        <v>2006</v>
      </c>
      <c r="D44" s="45" t="str">
        <f>Seznam!E71</f>
        <v>TJ Sokol Hodkovičky</v>
      </c>
      <c r="E44" s="45" t="str">
        <f>Seznam!F71</f>
        <v>CZE</v>
      </c>
      <c r="F44" s="210" t="str">
        <f t="shared" si="14"/>
        <v xml:space="preserve"> </v>
      </c>
      <c r="G44" s="203">
        <v>2.7</v>
      </c>
      <c r="H44" s="204">
        <v>2.9</v>
      </c>
      <c r="I44" s="205">
        <v>2.6</v>
      </c>
      <c r="J44" s="205">
        <v>3.8</v>
      </c>
      <c r="K44" s="34">
        <f t="shared" si="15"/>
        <v>2.8</v>
      </c>
      <c r="L44" s="206">
        <v>7</v>
      </c>
      <c r="M44" s="207">
        <v>6.5</v>
      </c>
      <c r="N44" s="205">
        <v>8.5</v>
      </c>
      <c r="O44" s="205">
        <v>8.9</v>
      </c>
      <c r="P44" s="34">
        <f t="shared" si="16"/>
        <v>7.75</v>
      </c>
      <c r="Q44" s="208"/>
      <c r="R44" s="27">
        <f t="shared" si="17"/>
        <v>10.55</v>
      </c>
      <c r="S44" s="35">
        <f t="shared" si="18"/>
        <v>19.600000000000001</v>
      </c>
      <c r="T44" s="25">
        <f t="shared" si="19"/>
        <v>2</v>
      </c>
      <c r="U44" s="36">
        <f t="shared" si="20"/>
        <v>5</v>
      </c>
      <c r="W44" s="47" t="str">
        <f t="shared" si="21"/>
        <v xml:space="preserve"> </v>
      </c>
      <c r="X44" s="42">
        <f t="shared" si="22"/>
        <v>2.8</v>
      </c>
      <c r="Y44" s="42">
        <f t="shared" si="23"/>
        <v>7.75</v>
      </c>
      <c r="Z44" s="42">
        <f t="shared" si="24"/>
        <v>0</v>
      </c>
      <c r="AA44" s="42">
        <f t="shared" si="25"/>
        <v>10.55</v>
      </c>
      <c r="AB44" s="42">
        <f t="shared" si="26"/>
        <v>19.600000000000001</v>
      </c>
    </row>
    <row r="45" spans="1:28" ht="24.9" customHeight="1" x14ac:dyDescent="0.25">
      <c r="A45" s="44">
        <f>Seznam!B72</f>
        <v>14</v>
      </c>
      <c r="B45" s="2" t="str">
        <f>Seznam!C72</f>
        <v>Nela Sedláková</v>
      </c>
      <c r="C45" s="9">
        <f>Seznam!D72</f>
        <v>2006</v>
      </c>
      <c r="D45" s="45" t="str">
        <f>Seznam!E72</f>
        <v>SK TART MS Brno</v>
      </c>
      <c r="E45" s="45" t="str">
        <f>Seznam!F72</f>
        <v>CZE</v>
      </c>
      <c r="F45" s="210" t="str">
        <f t="shared" si="14"/>
        <v xml:space="preserve"> </v>
      </c>
      <c r="G45" s="203">
        <v>2.5</v>
      </c>
      <c r="H45" s="204">
        <v>2.2999999999999998</v>
      </c>
      <c r="I45" s="205">
        <v>2.2000000000000002</v>
      </c>
      <c r="J45" s="205">
        <v>2.6</v>
      </c>
      <c r="K45" s="34">
        <f t="shared" si="15"/>
        <v>2.4</v>
      </c>
      <c r="L45" s="206">
        <v>7.5</v>
      </c>
      <c r="M45" s="207">
        <v>5.0999999999999996</v>
      </c>
      <c r="N45" s="205">
        <v>5.4</v>
      </c>
      <c r="O45" s="205">
        <v>7.2</v>
      </c>
      <c r="P45" s="34">
        <f t="shared" si="16"/>
        <v>6.3</v>
      </c>
      <c r="Q45" s="208"/>
      <c r="R45" s="27">
        <f t="shared" si="17"/>
        <v>8.6999999999999993</v>
      </c>
      <c r="S45" s="35">
        <f t="shared" si="18"/>
        <v>18.599999999999998</v>
      </c>
      <c r="T45" s="25">
        <f t="shared" si="19"/>
        <v>9</v>
      </c>
      <c r="U45" s="36">
        <f t="shared" si="20"/>
        <v>8</v>
      </c>
      <c r="W45" s="47" t="str">
        <f t="shared" si="21"/>
        <v xml:space="preserve"> </v>
      </c>
      <c r="X45" s="42">
        <f t="shared" si="22"/>
        <v>2.4</v>
      </c>
      <c r="Y45" s="42">
        <f t="shared" si="23"/>
        <v>6.3</v>
      </c>
      <c r="Z45" s="42">
        <f t="shared" si="24"/>
        <v>0</v>
      </c>
      <c r="AA45" s="42">
        <f t="shared" si="25"/>
        <v>8.6999999999999993</v>
      </c>
      <c r="AB45" s="42">
        <f t="shared" si="26"/>
        <v>18.599999999999998</v>
      </c>
    </row>
    <row r="46" spans="1:28" ht="24.9" customHeight="1" x14ac:dyDescent="0.25">
      <c r="A46" s="44">
        <f>Seznam!B73</f>
        <v>15</v>
      </c>
      <c r="B46" s="2" t="str">
        <f>Seznam!C73</f>
        <v xml:space="preserve">Alicja Tomaszek </v>
      </c>
      <c r="C46" s="9">
        <f>Seznam!D73</f>
        <v>2006</v>
      </c>
      <c r="D46" s="45" t="str">
        <f>Seznam!E73</f>
        <v>PTG Sokol Krakow</v>
      </c>
      <c r="E46" s="45" t="str">
        <f>Seznam!F73</f>
        <v>POL</v>
      </c>
      <c r="F46" s="210" t="str">
        <f t="shared" si="14"/>
        <v xml:space="preserve"> </v>
      </c>
      <c r="G46" s="203">
        <v>2.7</v>
      </c>
      <c r="H46" s="204">
        <v>1.6</v>
      </c>
      <c r="I46" s="205">
        <v>1.8</v>
      </c>
      <c r="J46" s="205">
        <v>1.5</v>
      </c>
      <c r="K46" s="34">
        <f t="shared" si="15"/>
        <v>1.7</v>
      </c>
      <c r="L46" s="206">
        <v>6.4</v>
      </c>
      <c r="M46" s="207">
        <v>4.9000000000000004</v>
      </c>
      <c r="N46" s="205">
        <v>4.9000000000000004</v>
      </c>
      <c r="O46" s="205">
        <v>6.5</v>
      </c>
      <c r="P46" s="34">
        <f t="shared" si="16"/>
        <v>5.65</v>
      </c>
      <c r="Q46" s="208"/>
      <c r="R46" s="27">
        <f t="shared" si="17"/>
        <v>7.3500000000000005</v>
      </c>
      <c r="S46" s="35">
        <f t="shared" si="18"/>
        <v>16.400000000000002</v>
      </c>
      <c r="T46" s="25">
        <f t="shared" si="19"/>
        <v>17</v>
      </c>
      <c r="U46" s="36">
        <f t="shared" si="20"/>
        <v>16</v>
      </c>
      <c r="W46" s="47" t="str">
        <f t="shared" si="21"/>
        <v xml:space="preserve"> </v>
      </c>
      <c r="X46" s="42">
        <f t="shared" si="22"/>
        <v>1.7</v>
      </c>
      <c r="Y46" s="42">
        <f t="shared" si="23"/>
        <v>5.65</v>
      </c>
      <c r="Z46" s="42">
        <f t="shared" si="24"/>
        <v>0</v>
      </c>
      <c r="AA46" s="42">
        <f t="shared" si="25"/>
        <v>7.3500000000000005</v>
      </c>
      <c r="AB46" s="42">
        <f t="shared" si="26"/>
        <v>16.400000000000002</v>
      </c>
    </row>
    <row r="47" spans="1:28" ht="24.9" customHeight="1" x14ac:dyDescent="0.25">
      <c r="A47" s="44">
        <f>Seznam!B74</f>
        <v>16</v>
      </c>
      <c r="B47" s="2" t="str">
        <f>Seznam!C74</f>
        <v>Lena Raich</v>
      </c>
      <c r="C47" s="9">
        <f>Seznam!D74</f>
        <v>2006</v>
      </c>
      <c r="D47" s="45" t="str">
        <f>Seznam!E74</f>
        <v>UKS 41 Lodž</v>
      </c>
      <c r="E47" s="45" t="str">
        <f>Seznam!F74</f>
        <v>POL</v>
      </c>
      <c r="F47" s="210" t="str">
        <f t="shared" si="14"/>
        <v xml:space="preserve"> </v>
      </c>
      <c r="G47" s="203">
        <v>1.4</v>
      </c>
      <c r="H47" s="204">
        <v>0.7</v>
      </c>
      <c r="I47" s="205">
        <v>1.5</v>
      </c>
      <c r="J47" s="205">
        <v>2.4</v>
      </c>
      <c r="K47" s="34">
        <f t="shared" si="15"/>
        <v>1.45</v>
      </c>
      <c r="L47" s="206">
        <v>6.8</v>
      </c>
      <c r="M47" s="207">
        <v>5.4</v>
      </c>
      <c r="N47" s="205">
        <v>5</v>
      </c>
      <c r="O47" s="205">
        <v>7.6</v>
      </c>
      <c r="P47" s="34">
        <f t="shared" si="16"/>
        <v>6.1</v>
      </c>
      <c r="Q47" s="208"/>
      <c r="R47" s="27">
        <f t="shared" si="17"/>
        <v>7.55</v>
      </c>
      <c r="S47" s="35">
        <f t="shared" si="18"/>
        <v>14.5</v>
      </c>
      <c r="T47" s="25">
        <f t="shared" si="19"/>
        <v>16</v>
      </c>
      <c r="U47" s="36">
        <f t="shared" si="20"/>
        <v>20</v>
      </c>
      <c r="W47" s="47" t="str">
        <f t="shared" si="21"/>
        <v xml:space="preserve"> </v>
      </c>
      <c r="X47" s="42">
        <f t="shared" si="22"/>
        <v>1.45</v>
      </c>
      <c r="Y47" s="42">
        <f t="shared" si="23"/>
        <v>6.1</v>
      </c>
      <c r="Z47" s="42">
        <f t="shared" si="24"/>
        <v>0</v>
      </c>
      <c r="AA47" s="42">
        <f t="shared" si="25"/>
        <v>7.55</v>
      </c>
      <c r="AB47" s="42">
        <f t="shared" si="26"/>
        <v>14.5</v>
      </c>
    </row>
    <row r="48" spans="1:28" ht="24.9" customHeight="1" x14ac:dyDescent="0.25">
      <c r="A48" s="44">
        <f>Seznam!B75</f>
        <v>17</v>
      </c>
      <c r="B48" s="2" t="str">
        <f>Seznam!C75</f>
        <v>Veronika Hvězdová</v>
      </c>
      <c r="C48" s="9">
        <f>Seznam!D75</f>
        <v>2006</v>
      </c>
      <c r="D48" s="45" t="str">
        <f>Seznam!E75</f>
        <v>TJ Slavia Hradec Králové</v>
      </c>
      <c r="E48" s="45" t="str">
        <f>Seznam!F75</f>
        <v>CZE</v>
      </c>
      <c r="F48" s="210" t="str">
        <f t="shared" si="14"/>
        <v xml:space="preserve"> </v>
      </c>
      <c r="G48" s="203">
        <v>3.1</v>
      </c>
      <c r="H48" s="204">
        <v>1.5</v>
      </c>
      <c r="I48" s="205">
        <v>1.1000000000000001</v>
      </c>
      <c r="J48" s="205">
        <v>2.8</v>
      </c>
      <c r="K48" s="34">
        <f t="shared" si="15"/>
        <v>2.15</v>
      </c>
      <c r="L48" s="206">
        <v>7.7</v>
      </c>
      <c r="M48" s="207">
        <v>5.6</v>
      </c>
      <c r="N48" s="205">
        <v>5.7</v>
      </c>
      <c r="O48" s="205">
        <v>7.2</v>
      </c>
      <c r="P48" s="34">
        <f t="shared" si="16"/>
        <v>6.45</v>
      </c>
      <c r="Q48" s="208"/>
      <c r="R48" s="27">
        <f t="shared" si="17"/>
        <v>8.6</v>
      </c>
      <c r="S48" s="35">
        <f t="shared" si="18"/>
        <v>17.350000000000001</v>
      </c>
      <c r="T48" s="25">
        <f t="shared" si="19"/>
        <v>10</v>
      </c>
      <c r="U48" s="36">
        <f t="shared" si="20"/>
        <v>10</v>
      </c>
      <c r="W48" s="47" t="str">
        <f t="shared" si="21"/>
        <v xml:space="preserve"> </v>
      </c>
      <c r="X48" s="42">
        <f t="shared" si="22"/>
        <v>2.15</v>
      </c>
      <c r="Y48" s="42">
        <f t="shared" si="23"/>
        <v>6.45</v>
      </c>
      <c r="Z48" s="42">
        <f t="shared" si="24"/>
        <v>0</v>
      </c>
      <c r="AA48" s="42">
        <f t="shared" si="25"/>
        <v>8.6</v>
      </c>
      <c r="AB48" s="42">
        <f t="shared" si="26"/>
        <v>17.350000000000001</v>
      </c>
    </row>
    <row r="49" spans="1:28" ht="24.9" customHeight="1" x14ac:dyDescent="0.25">
      <c r="A49" s="44">
        <f>Seznam!B76</f>
        <v>18</v>
      </c>
      <c r="B49" s="2" t="str">
        <f>Seznam!C76</f>
        <v>Klára Orlová</v>
      </c>
      <c r="C49" s="9">
        <f>Seznam!D76</f>
        <v>2006</v>
      </c>
      <c r="D49" s="45" t="str">
        <f>Seznam!E76</f>
        <v>TopGym Karlovy Vary</v>
      </c>
      <c r="E49" s="45" t="str">
        <f>Seznam!F76</f>
        <v>CZE</v>
      </c>
      <c r="F49" s="210" t="str">
        <f t="shared" si="14"/>
        <v xml:space="preserve"> </v>
      </c>
      <c r="G49" s="203">
        <v>2</v>
      </c>
      <c r="H49" s="204">
        <v>1.9</v>
      </c>
      <c r="I49" s="205">
        <v>1.9</v>
      </c>
      <c r="J49" s="205">
        <v>2.5</v>
      </c>
      <c r="K49" s="34">
        <f t="shared" si="15"/>
        <v>1.95</v>
      </c>
      <c r="L49" s="206">
        <v>8.6999999999999993</v>
      </c>
      <c r="M49" s="207">
        <v>5.9</v>
      </c>
      <c r="N49" s="205">
        <v>6</v>
      </c>
      <c r="O49" s="205">
        <v>7.6</v>
      </c>
      <c r="P49" s="34">
        <f t="shared" si="16"/>
        <v>6.8</v>
      </c>
      <c r="Q49" s="208"/>
      <c r="R49" s="27">
        <f t="shared" si="17"/>
        <v>8.75</v>
      </c>
      <c r="S49" s="35">
        <f t="shared" si="18"/>
        <v>17.649999999999999</v>
      </c>
      <c r="T49" s="25">
        <f t="shared" si="19"/>
        <v>8</v>
      </c>
      <c r="U49" s="36">
        <f t="shared" si="20"/>
        <v>9</v>
      </c>
      <c r="W49" s="47" t="str">
        <f t="shared" si="21"/>
        <v xml:space="preserve"> </v>
      </c>
      <c r="X49" s="42">
        <f t="shared" si="22"/>
        <v>1.95</v>
      </c>
      <c r="Y49" s="42">
        <f t="shared" si="23"/>
        <v>6.8</v>
      </c>
      <c r="Z49" s="42">
        <f t="shared" si="24"/>
        <v>0</v>
      </c>
      <c r="AA49" s="42">
        <f t="shared" si="25"/>
        <v>8.75</v>
      </c>
      <c r="AB49" s="42">
        <f t="shared" si="26"/>
        <v>17.649999999999999</v>
      </c>
    </row>
    <row r="50" spans="1:28" ht="24.9" customHeight="1" x14ac:dyDescent="0.25">
      <c r="A50" s="44">
        <f>Seznam!B77</f>
        <v>19</v>
      </c>
      <c r="B50" s="2" t="str">
        <f>Seznam!C77</f>
        <v>Anita Lencová</v>
      </c>
      <c r="C50" s="9">
        <f>Seznam!D77</f>
        <v>2006</v>
      </c>
      <c r="D50" s="45" t="str">
        <f>Seznam!E77</f>
        <v>SK MG Vysočina Jihlava</v>
      </c>
      <c r="E50" s="45" t="str">
        <f>Seznam!F77</f>
        <v>CZE</v>
      </c>
      <c r="F50" s="210" t="str">
        <f t="shared" si="14"/>
        <v xml:space="preserve"> </v>
      </c>
      <c r="G50" s="203">
        <v>3.2</v>
      </c>
      <c r="H50" s="204">
        <v>3.8</v>
      </c>
      <c r="I50" s="205">
        <v>3.1</v>
      </c>
      <c r="J50" s="205">
        <v>3.5</v>
      </c>
      <c r="K50" s="34">
        <f t="shared" si="15"/>
        <v>3.35</v>
      </c>
      <c r="L50" s="206">
        <v>8.8000000000000007</v>
      </c>
      <c r="M50" s="207">
        <v>6.7</v>
      </c>
      <c r="N50" s="205">
        <v>5.7</v>
      </c>
      <c r="O50" s="205">
        <v>7.5</v>
      </c>
      <c r="P50" s="34">
        <f t="shared" si="16"/>
        <v>7.1</v>
      </c>
      <c r="Q50" s="208"/>
      <c r="R50" s="27">
        <f t="shared" si="17"/>
        <v>10.45</v>
      </c>
      <c r="S50" s="35">
        <f t="shared" si="18"/>
        <v>20.3</v>
      </c>
      <c r="T50" s="25">
        <f t="shared" si="19"/>
        <v>3</v>
      </c>
      <c r="U50" s="36">
        <f t="shared" si="20"/>
        <v>3</v>
      </c>
      <c r="W50" s="47" t="str">
        <f t="shared" si="21"/>
        <v xml:space="preserve"> </v>
      </c>
      <c r="X50" s="42">
        <f t="shared" si="22"/>
        <v>3.35</v>
      </c>
      <c r="Y50" s="42">
        <f t="shared" si="23"/>
        <v>7.1</v>
      </c>
      <c r="Z50" s="42">
        <f t="shared" si="24"/>
        <v>0</v>
      </c>
      <c r="AA50" s="42">
        <f t="shared" si="25"/>
        <v>10.45</v>
      </c>
      <c r="AB50" s="42">
        <f t="shared" si="26"/>
        <v>20.3</v>
      </c>
    </row>
    <row r="51" spans="1:28" ht="24.9" customHeight="1" x14ac:dyDescent="0.25">
      <c r="A51" s="44">
        <f>Seznam!B78</f>
        <v>20</v>
      </c>
      <c r="B51" s="2" t="str">
        <f>Seznam!C78</f>
        <v>Daria Tayel</v>
      </c>
      <c r="C51" s="9">
        <f>Seznam!D78</f>
        <v>2006</v>
      </c>
      <c r="D51" s="45" t="str">
        <f>Seznam!E78</f>
        <v>Sportunion West Wien</v>
      </c>
      <c r="E51" s="45" t="str">
        <f>Seznam!F78</f>
        <v>AUT</v>
      </c>
      <c r="F51" s="210" t="str">
        <f t="shared" si="14"/>
        <v xml:space="preserve"> </v>
      </c>
      <c r="G51" s="203">
        <v>2.9</v>
      </c>
      <c r="H51" s="204">
        <v>2</v>
      </c>
      <c r="I51" s="205">
        <v>2.4</v>
      </c>
      <c r="J51" s="205">
        <v>3.5</v>
      </c>
      <c r="K51" s="34">
        <f t="shared" si="15"/>
        <v>2.65</v>
      </c>
      <c r="L51" s="206">
        <v>7</v>
      </c>
      <c r="M51" s="207">
        <v>5.6</v>
      </c>
      <c r="N51" s="205">
        <v>5.7</v>
      </c>
      <c r="O51" s="205">
        <v>7</v>
      </c>
      <c r="P51" s="34">
        <f t="shared" si="16"/>
        <v>6.35</v>
      </c>
      <c r="Q51" s="208"/>
      <c r="R51" s="27">
        <f t="shared" si="17"/>
        <v>9</v>
      </c>
      <c r="S51" s="35">
        <f t="shared" si="18"/>
        <v>18.95</v>
      </c>
      <c r="T51" s="25">
        <f t="shared" si="19"/>
        <v>7</v>
      </c>
      <c r="U51" s="36">
        <f t="shared" si="20"/>
        <v>6</v>
      </c>
      <c r="W51" s="47" t="str">
        <f t="shared" si="21"/>
        <v xml:space="preserve"> </v>
      </c>
      <c r="X51" s="42">
        <f t="shared" si="22"/>
        <v>2.65</v>
      </c>
      <c r="Y51" s="42">
        <f t="shared" si="23"/>
        <v>6.35</v>
      </c>
      <c r="Z51" s="42">
        <f t="shared" si="24"/>
        <v>0</v>
      </c>
      <c r="AA51" s="42">
        <f t="shared" si="25"/>
        <v>9</v>
      </c>
      <c r="AB51" s="42">
        <f t="shared" si="26"/>
        <v>18.95</v>
      </c>
    </row>
    <row r="52" spans="1:28" ht="24.9" customHeight="1" x14ac:dyDescent="0.25">
      <c r="A52" s="44">
        <f>Seznam!B79</f>
        <v>21</v>
      </c>
      <c r="B52" s="2" t="str">
        <f>Seznam!C79</f>
        <v>Tereza Tenorová</v>
      </c>
      <c r="C52" s="9">
        <f>Seznam!D79</f>
        <v>2006</v>
      </c>
      <c r="D52" s="45" t="str">
        <f>Seznam!E79</f>
        <v>SK MG Mantila Brno</v>
      </c>
      <c r="E52" s="45" t="str">
        <f>Seznam!F79</f>
        <v>CZE</v>
      </c>
      <c r="F52" s="210" t="str">
        <f t="shared" si="14"/>
        <v xml:space="preserve"> </v>
      </c>
      <c r="G52" s="203">
        <v>1.3</v>
      </c>
      <c r="H52" s="204">
        <v>1.2</v>
      </c>
      <c r="I52" s="205">
        <v>0.9</v>
      </c>
      <c r="J52" s="205">
        <v>1.6</v>
      </c>
      <c r="K52" s="34">
        <f t="shared" si="15"/>
        <v>1.25</v>
      </c>
      <c r="L52" s="206">
        <v>7.5</v>
      </c>
      <c r="M52" s="207">
        <v>5.4</v>
      </c>
      <c r="N52" s="205">
        <v>5.0999999999999996</v>
      </c>
      <c r="O52" s="205">
        <v>6.5</v>
      </c>
      <c r="P52" s="34">
        <f t="shared" si="16"/>
        <v>5.95</v>
      </c>
      <c r="Q52" s="208"/>
      <c r="R52" s="27">
        <f t="shared" si="17"/>
        <v>7.2</v>
      </c>
      <c r="S52" s="35">
        <f t="shared" si="18"/>
        <v>15.25</v>
      </c>
      <c r="T52" s="25">
        <f t="shared" si="19"/>
        <v>19</v>
      </c>
      <c r="U52" s="36">
        <f t="shared" si="20"/>
        <v>17</v>
      </c>
      <c r="W52" s="47" t="str">
        <f t="shared" si="21"/>
        <v xml:space="preserve"> </v>
      </c>
      <c r="X52" s="42">
        <f t="shared" si="22"/>
        <v>1.25</v>
      </c>
      <c r="Y52" s="42">
        <f t="shared" si="23"/>
        <v>5.95</v>
      </c>
      <c r="Z52" s="42">
        <f t="shared" si="24"/>
        <v>0</v>
      </c>
      <c r="AA52" s="42">
        <f t="shared" si="25"/>
        <v>7.2</v>
      </c>
      <c r="AB52" s="42">
        <f t="shared" si="26"/>
        <v>15.25</v>
      </c>
    </row>
    <row r="53" spans="1:28" ht="24.9" customHeight="1" x14ac:dyDescent="0.25">
      <c r="A53" s="44">
        <f>Seznam!B80</f>
        <v>22</v>
      </c>
      <c r="B53" s="2" t="str">
        <f>Seznam!C80</f>
        <v>Jagoda Rudzinska</v>
      </c>
      <c r="C53" s="9">
        <f>Seznam!D80</f>
        <v>2006</v>
      </c>
      <c r="D53" s="45" t="str">
        <f>Seznam!E80</f>
        <v>UKS 41 Lodž</v>
      </c>
      <c r="E53" s="45" t="str">
        <f>Seznam!F80</f>
        <v>POL</v>
      </c>
      <c r="F53" s="210" t="str">
        <f t="shared" si="14"/>
        <v xml:space="preserve"> </v>
      </c>
      <c r="G53" s="203">
        <v>2.2000000000000002</v>
      </c>
      <c r="H53" s="204">
        <v>1.7</v>
      </c>
      <c r="I53" s="205">
        <v>1.8</v>
      </c>
      <c r="J53" s="205">
        <v>1.7</v>
      </c>
      <c r="K53" s="34">
        <f t="shared" si="15"/>
        <v>1.75</v>
      </c>
      <c r="L53" s="206">
        <v>7.9</v>
      </c>
      <c r="M53" s="207">
        <v>5</v>
      </c>
      <c r="N53" s="205">
        <v>6.9</v>
      </c>
      <c r="O53" s="205">
        <v>5.2</v>
      </c>
      <c r="P53" s="34">
        <f t="shared" si="16"/>
        <v>6.05</v>
      </c>
      <c r="Q53" s="208"/>
      <c r="R53" s="27">
        <f t="shared" si="17"/>
        <v>7.8</v>
      </c>
      <c r="S53" s="35">
        <f t="shared" si="18"/>
        <v>15.100000000000001</v>
      </c>
      <c r="T53" s="25">
        <f t="shared" si="19"/>
        <v>14</v>
      </c>
      <c r="U53" s="36">
        <f t="shared" si="20"/>
        <v>19</v>
      </c>
      <c r="W53" s="47" t="str">
        <f t="shared" si="21"/>
        <v xml:space="preserve"> </v>
      </c>
      <c r="X53" s="42">
        <f t="shared" si="22"/>
        <v>1.75</v>
      </c>
      <c r="Y53" s="42">
        <f t="shared" si="23"/>
        <v>6.05</v>
      </c>
      <c r="Z53" s="42">
        <f t="shared" si="24"/>
        <v>0</v>
      </c>
      <c r="AA53" s="42">
        <f t="shared" si="25"/>
        <v>7.8</v>
      </c>
      <c r="AB53" s="42">
        <f t="shared" si="26"/>
        <v>15.100000000000001</v>
      </c>
    </row>
    <row r="54" spans="1:28" ht="24.9" customHeight="1" x14ac:dyDescent="0.25">
      <c r="A54" s="44">
        <f>Seznam!B81</f>
        <v>23</v>
      </c>
      <c r="B54" s="2" t="str">
        <f>Seznam!C81</f>
        <v xml:space="preserve">Weronika Abratańska </v>
      </c>
      <c r="C54" s="9">
        <f>Seznam!D81</f>
        <v>2006</v>
      </c>
      <c r="D54" s="45" t="str">
        <f>Seznam!E81</f>
        <v>PTG Sokol Krakow</v>
      </c>
      <c r="E54" s="45" t="str">
        <f>Seznam!F81</f>
        <v>POL</v>
      </c>
      <c r="F54" s="210" t="str">
        <f t="shared" si="14"/>
        <v xml:space="preserve"> </v>
      </c>
      <c r="G54" s="203">
        <v>4.5999999999999996</v>
      </c>
      <c r="H54" s="204">
        <v>5.6</v>
      </c>
      <c r="I54" s="205">
        <v>4.8</v>
      </c>
      <c r="J54" s="205">
        <v>4.2</v>
      </c>
      <c r="K54" s="34">
        <f t="shared" si="15"/>
        <v>4.7</v>
      </c>
      <c r="L54" s="206">
        <v>9.1</v>
      </c>
      <c r="M54" s="207">
        <v>7.4</v>
      </c>
      <c r="N54" s="205">
        <v>7.5</v>
      </c>
      <c r="O54" s="205">
        <v>8.5</v>
      </c>
      <c r="P54" s="34">
        <f t="shared" si="16"/>
        <v>8</v>
      </c>
      <c r="Q54" s="208"/>
      <c r="R54" s="27">
        <f t="shared" si="17"/>
        <v>12.7</v>
      </c>
      <c r="S54" s="35">
        <f t="shared" si="18"/>
        <v>23.1</v>
      </c>
      <c r="T54" s="25">
        <f t="shared" si="19"/>
        <v>1</v>
      </c>
      <c r="U54" s="36">
        <f t="shared" si="20"/>
        <v>1</v>
      </c>
      <c r="W54" s="47" t="str">
        <f t="shared" si="21"/>
        <v xml:space="preserve"> </v>
      </c>
      <c r="X54" s="42">
        <f t="shared" si="22"/>
        <v>4.7</v>
      </c>
      <c r="Y54" s="42">
        <f t="shared" si="23"/>
        <v>8</v>
      </c>
      <c r="Z54" s="42">
        <f t="shared" si="24"/>
        <v>0</v>
      </c>
      <c r="AA54" s="42">
        <f t="shared" si="25"/>
        <v>12.7</v>
      </c>
      <c r="AB54" s="42">
        <f t="shared" si="26"/>
        <v>23.1</v>
      </c>
    </row>
    <row r="55" spans="1:28" ht="24.9" customHeight="1" x14ac:dyDescent="0.25">
      <c r="A55" s="44"/>
      <c r="B55" s="2"/>
      <c r="C55" s="9"/>
      <c r="D55" s="45"/>
      <c r="E55" s="45"/>
      <c r="F55" s="9"/>
      <c r="G55" s="43">
        <v>0</v>
      </c>
      <c r="H55" s="15"/>
      <c r="I55" s="37">
        <f t="shared" ref="I55" si="27">IF($L$2&lt;3,"x",0)</f>
        <v>0</v>
      </c>
      <c r="J55" s="37">
        <f t="shared" ref="J55" si="28">IF($L$2&lt;4,"x",0)</f>
        <v>0</v>
      </c>
      <c r="K55" s="34">
        <f t="shared" si="15"/>
        <v>0</v>
      </c>
      <c r="L55" s="17">
        <v>0</v>
      </c>
      <c r="M55" s="16"/>
      <c r="N55" s="37">
        <f t="shared" ref="N55" si="29">IF($M$2&lt;3,"x",0)</f>
        <v>0</v>
      </c>
      <c r="O55" s="37">
        <f t="shared" ref="O55" si="30">IF($M$2&lt;4,"x",0)</f>
        <v>0</v>
      </c>
      <c r="P55" s="34">
        <f t="shared" si="16"/>
        <v>0</v>
      </c>
      <c r="Q55" s="21"/>
      <c r="R55" s="27">
        <f t="shared" si="17"/>
        <v>0</v>
      </c>
      <c r="S55" s="35">
        <f t="shared" si="18"/>
        <v>0</v>
      </c>
      <c r="T55" s="25">
        <f t="shared" si="19"/>
        <v>22</v>
      </c>
      <c r="U55" s="36">
        <f t="shared" si="20"/>
        <v>22</v>
      </c>
      <c r="W55" s="47">
        <f t="shared" si="21"/>
        <v>0</v>
      </c>
      <c r="X55" s="42">
        <f t="shared" si="22"/>
        <v>0</v>
      </c>
      <c r="Y55" s="42">
        <f t="shared" si="23"/>
        <v>0</v>
      </c>
      <c r="Z55" s="42">
        <f t="shared" si="24"/>
        <v>0</v>
      </c>
      <c r="AA55" s="42">
        <f t="shared" si="25"/>
        <v>0</v>
      </c>
      <c r="AB55" s="42">
        <f t="shared" si="26"/>
        <v>0</v>
      </c>
    </row>
  </sheetData>
  <mergeCells count="16">
    <mergeCell ref="U7:U8"/>
    <mergeCell ref="F7:F8"/>
    <mergeCell ref="T7:T8"/>
    <mergeCell ref="A7:A8"/>
    <mergeCell ref="B7:B8"/>
    <mergeCell ref="C7:C8"/>
    <mergeCell ref="D7:D8"/>
    <mergeCell ref="E7:E8"/>
    <mergeCell ref="T32:T33"/>
    <mergeCell ref="U32:U33"/>
    <mergeCell ref="A32:A33"/>
    <mergeCell ref="B32:B33"/>
    <mergeCell ref="C32:C33"/>
    <mergeCell ref="D32:D33"/>
    <mergeCell ref="E32:E33"/>
    <mergeCell ref="F32:F33"/>
  </mergeCells>
  <phoneticPr fontId="12" type="noConversion"/>
  <printOptions horizontalCentered="1"/>
  <pageMargins left="0.39370078740157483" right="0.39370078740157483" top="0.78740157480314965" bottom="0.39370078740157483" header="0" footer="0"/>
  <pageSetup paperSize="9" scale="6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3"/>
  <sheetViews>
    <sheetView showZeros="0" topLeftCell="B10" zoomScale="70" zoomScaleNormal="70" workbookViewId="0">
      <selection activeCell="S16" sqref="S16"/>
    </sheetView>
  </sheetViews>
  <sheetFormatPr defaultRowHeight="13.2" x14ac:dyDescent="0.25"/>
  <cols>
    <col min="1" max="1" width="10.6640625" customWidth="1"/>
    <col min="2" max="2" width="25" bestFit="1" customWidth="1"/>
    <col min="3" max="3" width="7.109375" style="5" customWidth="1"/>
    <col min="4" max="4" width="30" style="14" customWidth="1"/>
    <col min="5" max="5" width="5.33203125" style="14" customWidth="1"/>
    <col min="6" max="6" width="7.6640625" style="7" customWidth="1"/>
    <col min="7" max="10" width="5.6640625" style="7" customWidth="1"/>
    <col min="11" max="11" width="7.109375" style="7" bestFit="1" customWidth="1"/>
    <col min="12" max="15" width="5.6640625" customWidth="1"/>
    <col min="16" max="16" width="8.6640625" customWidth="1"/>
    <col min="17" max="17" width="6.6640625" bestFit="1" customWidth="1"/>
    <col min="18" max="18" width="12.5546875" bestFit="1" customWidth="1"/>
    <col min="19" max="19" width="9.44140625" customWidth="1"/>
    <col min="20" max="20" width="13.6640625" customWidth="1"/>
    <col min="21" max="21" width="16.88671875" bestFit="1" customWidth="1"/>
  </cols>
  <sheetData>
    <row r="1" spans="1:27" ht="22.8" x14ac:dyDescent="0.4">
      <c r="A1" s="6" t="s">
        <v>467</v>
      </c>
      <c r="B1" s="1"/>
      <c r="C1" s="4"/>
      <c r="D1" s="8"/>
      <c r="E1" s="8"/>
      <c r="F1" s="4"/>
      <c r="G1" s="12"/>
      <c r="H1" s="10"/>
      <c r="I1" s="10"/>
      <c r="J1" s="10"/>
      <c r="K1" s="10"/>
      <c r="L1" s="174" t="s">
        <v>477</v>
      </c>
      <c r="M1" s="174" t="s">
        <v>470</v>
      </c>
      <c r="N1" s="193"/>
      <c r="O1" s="193"/>
      <c r="P1" s="1"/>
      <c r="Q1" s="1"/>
      <c r="R1" s="1"/>
      <c r="S1" s="1"/>
      <c r="T1" s="3"/>
      <c r="U1" s="3"/>
    </row>
    <row r="2" spans="1:27" ht="22.8" x14ac:dyDescent="0.4">
      <c r="A2" s="6"/>
      <c r="B2" s="1"/>
      <c r="C2" s="4"/>
      <c r="D2" s="8"/>
      <c r="E2" s="8"/>
      <c r="F2" s="4"/>
      <c r="G2" s="10"/>
      <c r="H2" s="10"/>
      <c r="I2" s="10"/>
      <c r="J2" s="10"/>
      <c r="K2" s="10"/>
      <c r="L2" s="209">
        <v>4</v>
      </c>
      <c r="M2" s="209">
        <v>4</v>
      </c>
      <c r="N2" s="193"/>
      <c r="O2" s="193"/>
      <c r="P2" s="1"/>
      <c r="Q2" s="1"/>
      <c r="R2" s="1"/>
      <c r="S2" s="1"/>
      <c r="T2" s="3"/>
      <c r="U2" s="3"/>
    </row>
    <row r="3" spans="1:27" ht="22.8" x14ac:dyDescent="0.4">
      <c r="A3" s="6"/>
      <c r="B3" s="1"/>
      <c r="C3" s="4"/>
      <c r="D3" s="8"/>
      <c r="E3" s="8"/>
      <c r="F3" s="4"/>
      <c r="G3" s="33"/>
      <c r="H3" s="33"/>
      <c r="I3" s="33"/>
      <c r="J3" s="33"/>
      <c r="K3" s="33"/>
      <c r="L3" s="33"/>
      <c r="M3" s="33"/>
      <c r="N3" s="33"/>
      <c r="O3" s="33"/>
      <c r="P3" s="1"/>
      <c r="Q3" s="1"/>
      <c r="R3" s="1"/>
      <c r="S3" s="1"/>
    </row>
    <row r="4" spans="1:27" ht="22.8" x14ac:dyDescent="0.4">
      <c r="A4" s="6"/>
      <c r="B4" s="1"/>
      <c r="C4" s="4"/>
      <c r="D4" s="8"/>
      <c r="E4" s="8"/>
      <c r="F4" s="4"/>
      <c r="G4" s="10"/>
      <c r="H4" s="10"/>
      <c r="I4" s="10"/>
      <c r="J4" s="10"/>
      <c r="K4" s="10"/>
      <c r="L4" s="10"/>
      <c r="M4" s="10"/>
      <c r="N4" s="10"/>
      <c r="O4" s="10"/>
      <c r="P4" s="1"/>
      <c r="Q4" s="1"/>
      <c r="R4" s="1"/>
      <c r="S4" s="1"/>
      <c r="T4" s="3"/>
      <c r="U4" s="3" t="str">
        <f>Název</f>
        <v>Milevský pohár</v>
      </c>
    </row>
    <row r="5" spans="1:27" ht="22.8" x14ac:dyDescent="0.4">
      <c r="A5" s="6"/>
      <c r="B5" s="1"/>
      <c r="C5" s="4"/>
      <c r="D5" s="8"/>
      <c r="E5" s="8"/>
      <c r="F5" s="4"/>
      <c r="G5" s="10"/>
      <c r="H5" s="10"/>
      <c r="I5" s="10"/>
      <c r="J5" s="10"/>
      <c r="K5" s="10"/>
      <c r="L5" s="11"/>
      <c r="M5" s="11"/>
      <c r="N5" s="11"/>
      <c r="O5" s="11"/>
      <c r="P5" s="1"/>
      <c r="Q5" s="1"/>
      <c r="R5" s="1"/>
      <c r="S5" s="1"/>
      <c r="T5" s="3"/>
      <c r="U5" s="3" t="str">
        <f>Místo</f>
        <v>Milevsko</v>
      </c>
    </row>
    <row r="6" spans="1:27" ht="23.4" thickBot="1" x14ac:dyDescent="0.45">
      <c r="A6" s="6" t="str">
        <f>_kat5</f>
        <v>4. kategorie - naděje starší, ročník 2004 a 2005</v>
      </c>
      <c r="B6" s="1"/>
      <c r="C6" s="4"/>
      <c r="D6" s="8"/>
      <c r="E6" s="8"/>
      <c r="F6" s="4"/>
      <c r="G6" s="4"/>
      <c r="H6" s="4"/>
      <c r="I6" s="4"/>
      <c r="J6" s="4"/>
      <c r="K6" s="4"/>
      <c r="L6" s="1"/>
      <c r="M6" s="1"/>
      <c r="N6" s="1"/>
      <c r="O6" s="1"/>
      <c r="P6" s="1"/>
      <c r="Q6" s="1"/>
      <c r="R6" s="1"/>
      <c r="S6" s="1"/>
      <c r="T6" s="3"/>
      <c r="U6" s="3" t="str">
        <f>Datum</f>
        <v>12.března 2016</v>
      </c>
    </row>
    <row r="7" spans="1:27" ht="16.5" customHeight="1" x14ac:dyDescent="0.25">
      <c r="A7" s="293" t="s">
        <v>471</v>
      </c>
      <c r="B7" s="295" t="s">
        <v>6</v>
      </c>
      <c r="C7" s="297" t="s">
        <v>3</v>
      </c>
      <c r="D7" s="295" t="s">
        <v>4</v>
      </c>
      <c r="E7" s="291" t="s">
        <v>5</v>
      </c>
      <c r="F7" s="291" t="s">
        <v>472</v>
      </c>
      <c r="G7" s="29" t="str">
        <f>Kat5S1</f>
        <v>sestava se švihadlem</v>
      </c>
      <c r="H7" s="28"/>
      <c r="I7" s="28"/>
      <c r="J7" s="28"/>
      <c r="K7" s="28"/>
      <c r="L7" s="30"/>
      <c r="M7" s="30"/>
      <c r="N7" s="30"/>
      <c r="O7" s="30"/>
      <c r="P7" s="30"/>
      <c r="Q7" s="20">
        <v>0</v>
      </c>
      <c r="R7" s="31">
        <v>0</v>
      </c>
      <c r="S7" s="32"/>
      <c r="T7" s="301" t="s">
        <v>487</v>
      </c>
      <c r="U7" s="299" t="s">
        <v>488</v>
      </c>
    </row>
    <row r="8" spans="1:27" ht="16.5" customHeight="1" thickBot="1" x14ac:dyDescent="0.3">
      <c r="A8" s="294">
        <v>0</v>
      </c>
      <c r="B8" s="296">
        <v>0</v>
      </c>
      <c r="C8" s="298">
        <v>0</v>
      </c>
      <c r="D8" s="296">
        <v>0</v>
      </c>
      <c r="E8" s="292">
        <v>0</v>
      </c>
      <c r="F8" s="292">
        <v>0</v>
      </c>
      <c r="G8" s="18" t="s">
        <v>469</v>
      </c>
      <c r="H8" s="18" t="s">
        <v>489</v>
      </c>
      <c r="I8" s="18" t="s">
        <v>475</v>
      </c>
      <c r="J8" s="18" t="s">
        <v>476</v>
      </c>
      <c r="K8" s="18" t="s">
        <v>477</v>
      </c>
      <c r="L8" s="24" t="s">
        <v>478</v>
      </c>
      <c r="M8" s="287" t="s">
        <v>479</v>
      </c>
      <c r="N8" s="287" t="s">
        <v>480</v>
      </c>
      <c r="O8" s="287" t="s">
        <v>481</v>
      </c>
      <c r="P8" s="26" t="s">
        <v>470</v>
      </c>
      <c r="Q8" s="23" t="s">
        <v>482</v>
      </c>
      <c r="R8" s="22" t="s">
        <v>483</v>
      </c>
      <c r="S8" s="26"/>
      <c r="T8" s="302"/>
      <c r="U8" s="300"/>
      <c r="W8" s="46" t="s">
        <v>485</v>
      </c>
      <c r="X8" s="46" t="s">
        <v>477</v>
      </c>
      <c r="Y8" s="46" t="s">
        <v>470</v>
      </c>
      <c r="Z8" s="46" t="s">
        <v>486</v>
      </c>
      <c r="AA8" s="46" t="s">
        <v>484</v>
      </c>
    </row>
    <row r="9" spans="1:27" ht="24.9" customHeight="1" x14ac:dyDescent="0.25">
      <c r="A9" s="44">
        <f>Seznam!B82</f>
        <v>1</v>
      </c>
      <c r="B9" s="2" t="str">
        <f>Seznam!C82</f>
        <v>Denisa Prokešová</v>
      </c>
      <c r="C9" s="9">
        <f>Seznam!D82</f>
        <v>2004</v>
      </c>
      <c r="D9" s="45" t="str">
        <f>Seznam!E82</f>
        <v>SK TART MS Brno</v>
      </c>
      <c r="E9" s="45" t="str">
        <f>Seznam!F82</f>
        <v>CZE</v>
      </c>
      <c r="F9" s="9" t="s">
        <v>493</v>
      </c>
      <c r="G9" s="203">
        <v>5.7</v>
      </c>
      <c r="H9" s="204">
        <v>3.3</v>
      </c>
      <c r="I9" s="205">
        <v>3.7</v>
      </c>
      <c r="J9" s="205">
        <v>4.3</v>
      </c>
      <c r="K9" s="34">
        <f t="shared" ref="K9:K34" si="0">IF($L$2=2,TRUNC(SUM(G9:J9)/2*1000)/1000,IF($L$2=3,TRUNC(SUM(G9:J9)/3*1000)/1000,IF($L$2=4,TRUNC(MEDIAN(G9:J9)*1000)/1000,"???")))</f>
        <v>4</v>
      </c>
      <c r="L9" s="206">
        <v>7.8</v>
      </c>
      <c r="M9" s="207">
        <v>7.2</v>
      </c>
      <c r="N9" s="205">
        <v>7.6</v>
      </c>
      <c r="O9" s="205">
        <v>7.9</v>
      </c>
      <c r="P9" s="34">
        <f t="shared" ref="P9:P34" si="1">IF($M$2=2,TRUNC(SUM(L9:M9)/2*1000)/1000,IF($M$2=3,TRUNC(SUM(L9:N9)/3*1000)/1000,IF($M$2=4,TRUNC(MEDIAN(L9:O9)*1000)/1000,"???")))</f>
        <v>7.7</v>
      </c>
      <c r="Q9" s="208"/>
      <c r="R9" s="27">
        <f t="shared" ref="R9:R34" si="2">K9+P9-Q9</f>
        <v>11.7</v>
      </c>
      <c r="S9" s="194" t="s">
        <v>488</v>
      </c>
      <c r="T9" s="25">
        <f t="shared" ref="T9:T34" si="3">RANK(R9,$R$9:$R$34)</f>
        <v>3</v>
      </c>
      <c r="U9" s="36" t="s">
        <v>488</v>
      </c>
      <c r="W9" s="47" t="str">
        <f t="shared" ref="W9:W34" si="4">F9</f>
        <v>švih</v>
      </c>
      <c r="X9" s="42">
        <f t="shared" ref="X9:X34" si="5">K9</f>
        <v>4</v>
      </c>
      <c r="Y9" s="42">
        <f t="shared" ref="Y9:Y34" si="6">P9</f>
        <v>7.7</v>
      </c>
      <c r="Z9" s="42">
        <f t="shared" ref="Z9:Z34" si="7">Q9</f>
        <v>0</v>
      </c>
      <c r="AA9" s="42">
        <f t="shared" ref="AA9:AA34" si="8">R9</f>
        <v>11.7</v>
      </c>
    </row>
    <row r="10" spans="1:27" ht="24.9" customHeight="1" x14ac:dyDescent="0.25">
      <c r="A10" s="44">
        <f>Seznam!B83</f>
        <v>3</v>
      </c>
      <c r="B10" s="2" t="str">
        <f>Seznam!C83</f>
        <v>Karolina Majerová</v>
      </c>
      <c r="C10" s="9">
        <f>Seznam!D83</f>
        <v>2004</v>
      </c>
      <c r="D10" s="45" t="str">
        <f>Seznam!E83</f>
        <v>SKMG Máj České Budějovice</v>
      </c>
      <c r="E10" s="45" t="str">
        <f>Seznam!F83</f>
        <v>CZE</v>
      </c>
      <c r="F10" s="9" t="s">
        <v>493</v>
      </c>
      <c r="G10" s="203">
        <v>2</v>
      </c>
      <c r="H10" s="204">
        <v>0.6</v>
      </c>
      <c r="I10" s="205">
        <v>1.4</v>
      </c>
      <c r="J10" s="205">
        <v>1.4</v>
      </c>
      <c r="K10" s="34">
        <f t="shared" si="0"/>
        <v>1.4</v>
      </c>
      <c r="L10" s="206">
        <v>6.1</v>
      </c>
      <c r="M10" s="207">
        <v>5.4</v>
      </c>
      <c r="N10" s="205">
        <v>5.8</v>
      </c>
      <c r="O10" s="205">
        <v>5.5</v>
      </c>
      <c r="P10" s="34">
        <f t="shared" si="1"/>
        <v>5.65</v>
      </c>
      <c r="Q10" s="208"/>
      <c r="R10" s="27">
        <f t="shared" si="2"/>
        <v>7.0500000000000007</v>
      </c>
      <c r="S10" s="187" t="s">
        <v>488</v>
      </c>
      <c r="T10" s="25">
        <f t="shared" si="3"/>
        <v>24</v>
      </c>
      <c r="U10" s="36" t="s">
        <v>488</v>
      </c>
      <c r="W10" s="47" t="str">
        <f t="shared" si="4"/>
        <v>švih</v>
      </c>
      <c r="X10" s="42">
        <f t="shared" si="5"/>
        <v>1.4</v>
      </c>
      <c r="Y10" s="42">
        <f t="shared" si="6"/>
        <v>5.65</v>
      </c>
      <c r="Z10" s="42">
        <f t="shared" si="7"/>
        <v>0</v>
      </c>
      <c r="AA10" s="42">
        <f t="shared" si="8"/>
        <v>7.0500000000000007</v>
      </c>
    </row>
    <row r="11" spans="1:27" ht="24.9" customHeight="1" x14ac:dyDescent="0.25">
      <c r="A11" s="175">
        <f>Seznam!B84</f>
        <v>4</v>
      </c>
      <c r="B11" s="176" t="str">
        <f>Seznam!C84</f>
        <v>Klaudia Zimny</v>
      </c>
      <c r="C11" s="177">
        <f>Seznam!D84</f>
        <v>2005</v>
      </c>
      <c r="D11" s="178" t="str">
        <f>Seznam!E84</f>
        <v>Bielsko Bialej</v>
      </c>
      <c r="E11" s="178" t="str">
        <f>Seznam!F84</f>
        <v>POL</v>
      </c>
      <c r="F11" s="9" t="s">
        <v>493</v>
      </c>
      <c r="G11" s="203">
        <v>2.1</v>
      </c>
      <c r="H11" s="204">
        <v>3</v>
      </c>
      <c r="I11" s="205">
        <v>2.5</v>
      </c>
      <c r="J11" s="205">
        <v>1.9</v>
      </c>
      <c r="K11" s="34">
        <f t="shared" si="0"/>
        <v>2.2999999999999998</v>
      </c>
      <c r="L11" s="206">
        <v>5.5</v>
      </c>
      <c r="M11" s="207">
        <v>5.9</v>
      </c>
      <c r="N11" s="205">
        <v>6.6</v>
      </c>
      <c r="O11" s="205">
        <v>5.3</v>
      </c>
      <c r="P11" s="34">
        <f t="shared" si="1"/>
        <v>5.7</v>
      </c>
      <c r="Q11" s="208"/>
      <c r="R11" s="27">
        <f t="shared" si="2"/>
        <v>8</v>
      </c>
      <c r="S11" s="187" t="s">
        <v>488</v>
      </c>
      <c r="T11" s="25">
        <f t="shared" si="3"/>
        <v>21</v>
      </c>
      <c r="U11" s="36" t="s">
        <v>488</v>
      </c>
      <c r="W11" s="47" t="str">
        <f t="shared" si="4"/>
        <v>švih</v>
      </c>
      <c r="X11" s="42">
        <f t="shared" si="5"/>
        <v>2.2999999999999998</v>
      </c>
      <c r="Y11" s="42">
        <f t="shared" si="6"/>
        <v>5.7</v>
      </c>
      <c r="Z11" s="42">
        <f t="shared" si="7"/>
        <v>0</v>
      </c>
      <c r="AA11" s="42">
        <f t="shared" si="8"/>
        <v>8</v>
      </c>
    </row>
    <row r="12" spans="1:27" ht="24.9" customHeight="1" x14ac:dyDescent="0.25">
      <c r="A12" s="175">
        <f>Seznam!B85</f>
        <v>5</v>
      </c>
      <c r="B12" s="176" t="str">
        <f>Seznam!C85</f>
        <v>Barbora Říhová</v>
      </c>
      <c r="C12" s="177">
        <f>Seznam!D85</f>
        <v>2005</v>
      </c>
      <c r="D12" s="178" t="str">
        <f>Seznam!E85</f>
        <v>Sokol Praha VII</v>
      </c>
      <c r="E12" s="178" t="str">
        <f>Seznam!F85</f>
        <v>CZE</v>
      </c>
      <c r="F12" s="9" t="s">
        <v>493</v>
      </c>
      <c r="G12" s="203">
        <v>3.2</v>
      </c>
      <c r="H12" s="204">
        <v>1.9</v>
      </c>
      <c r="I12" s="205">
        <v>3</v>
      </c>
      <c r="J12" s="205">
        <v>3</v>
      </c>
      <c r="K12" s="34">
        <f t="shared" si="0"/>
        <v>3</v>
      </c>
      <c r="L12" s="206">
        <v>6</v>
      </c>
      <c r="M12" s="207">
        <v>6.2</v>
      </c>
      <c r="N12" s="205">
        <v>7.4</v>
      </c>
      <c r="O12" s="205">
        <v>6.8</v>
      </c>
      <c r="P12" s="34">
        <f t="shared" si="1"/>
        <v>6.5</v>
      </c>
      <c r="Q12" s="208"/>
      <c r="R12" s="27">
        <f t="shared" si="2"/>
        <v>9.5</v>
      </c>
      <c r="S12" s="187" t="s">
        <v>488</v>
      </c>
      <c r="T12" s="25">
        <f t="shared" si="3"/>
        <v>11</v>
      </c>
      <c r="U12" s="36" t="s">
        <v>488</v>
      </c>
      <c r="W12" s="47" t="str">
        <f t="shared" si="4"/>
        <v>švih</v>
      </c>
      <c r="X12" s="42">
        <f t="shared" si="5"/>
        <v>3</v>
      </c>
      <c r="Y12" s="42">
        <f t="shared" si="6"/>
        <v>6.5</v>
      </c>
      <c r="Z12" s="42">
        <f t="shared" si="7"/>
        <v>0</v>
      </c>
      <c r="AA12" s="42">
        <f t="shared" si="8"/>
        <v>9.5</v>
      </c>
    </row>
    <row r="13" spans="1:27" ht="24.9" customHeight="1" x14ac:dyDescent="0.25">
      <c r="A13" s="175">
        <f>Seznam!B86</f>
        <v>6</v>
      </c>
      <c r="B13" s="176" t="str">
        <f>Seznam!C86</f>
        <v>Nera Štrbac</v>
      </c>
      <c r="C13" s="177">
        <f>Seznam!D86</f>
        <v>2004</v>
      </c>
      <c r="D13" s="178" t="str">
        <f>Seznam!E86</f>
        <v>Maksimir Zagreb</v>
      </c>
      <c r="E13" s="178" t="str">
        <f>Seznam!F86</f>
        <v>CRO</v>
      </c>
      <c r="F13" s="9" t="s">
        <v>493</v>
      </c>
      <c r="G13" s="203">
        <v>3.8</v>
      </c>
      <c r="H13" s="204">
        <v>3.5</v>
      </c>
      <c r="I13" s="205">
        <v>3.7</v>
      </c>
      <c r="J13" s="205">
        <v>2.8</v>
      </c>
      <c r="K13" s="34">
        <f t="shared" si="0"/>
        <v>3.6</v>
      </c>
      <c r="L13" s="206">
        <v>6</v>
      </c>
      <c r="M13" s="207">
        <v>6</v>
      </c>
      <c r="N13" s="205">
        <v>7</v>
      </c>
      <c r="O13" s="205">
        <v>6.3</v>
      </c>
      <c r="P13" s="34">
        <f t="shared" si="1"/>
        <v>6.15</v>
      </c>
      <c r="Q13" s="208"/>
      <c r="R13" s="27">
        <f t="shared" si="2"/>
        <v>9.75</v>
      </c>
      <c r="S13" s="187" t="s">
        <v>488</v>
      </c>
      <c r="T13" s="25">
        <f t="shared" si="3"/>
        <v>8</v>
      </c>
      <c r="U13" s="36" t="s">
        <v>488</v>
      </c>
      <c r="W13" s="47" t="str">
        <f t="shared" si="4"/>
        <v>švih</v>
      </c>
      <c r="X13" s="42">
        <f t="shared" si="5"/>
        <v>3.6</v>
      </c>
      <c r="Y13" s="42">
        <f t="shared" si="6"/>
        <v>6.15</v>
      </c>
      <c r="Z13" s="42">
        <f t="shared" si="7"/>
        <v>0</v>
      </c>
      <c r="AA13" s="42">
        <f t="shared" si="8"/>
        <v>9.75</v>
      </c>
    </row>
    <row r="14" spans="1:27" ht="24.9" customHeight="1" x14ac:dyDescent="0.25">
      <c r="A14" s="175">
        <f>Seznam!B87</f>
        <v>7</v>
      </c>
      <c r="B14" s="176" t="str">
        <f>Seznam!C87</f>
        <v>Flora Perl</v>
      </c>
      <c r="C14" s="177">
        <f>Seznam!D87</f>
        <v>2005</v>
      </c>
      <c r="D14" s="178" t="str">
        <f>Seznam!E87</f>
        <v>TGU Salzburg</v>
      </c>
      <c r="E14" s="178" t="str">
        <f>Seznam!F87</f>
        <v>AUT</v>
      </c>
      <c r="F14" s="177" t="s">
        <v>493</v>
      </c>
      <c r="G14" s="203">
        <v>2.7</v>
      </c>
      <c r="H14" s="204">
        <v>1.3</v>
      </c>
      <c r="I14" s="205">
        <v>2.5</v>
      </c>
      <c r="J14" s="205">
        <v>2.2999999999999998</v>
      </c>
      <c r="K14" s="34">
        <f t="shared" si="0"/>
        <v>2.4</v>
      </c>
      <c r="L14" s="206">
        <v>6.4</v>
      </c>
      <c r="M14" s="207">
        <v>5.6</v>
      </c>
      <c r="N14" s="205">
        <v>5.0999999999999996</v>
      </c>
      <c r="O14" s="205">
        <v>7.2</v>
      </c>
      <c r="P14" s="34">
        <f t="shared" si="1"/>
        <v>6</v>
      </c>
      <c r="Q14" s="208"/>
      <c r="R14" s="27">
        <f t="shared" si="2"/>
        <v>8.4</v>
      </c>
      <c r="S14" s="187" t="s">
        <v>488</v>
      </c>
      <c r="T14" s="25">
        <f t="shared" si="3"/>
        <v>19</v>
      </c>
      <c r="U14" s="36" t="s">
        <v>488</v>
      </c>
      <c r="W14" s="47" t="str">
        <f t="shared" si="4"/>
        <v>švih</v>
      </c>
      <c r="X14" s="42">
        <f t="shared" si="5"/>
        <v>2.4</v>
      </c>
      <c r="Y14" s="42">
        <f t="shared" si="6"/>
        <v>6</v>
      </c>
      <c r="Z14" s="42">
        <f t="shared" si="7"/>
        <v>0</v>
      </c>
      <c r="AA14" s="42">
        <f t="shared" si="8"/>
        <v>8.4</v>
      </c>
    </row>
    <row r="15" spans="1:27" ht="24.9" customHeight="1" x14ac:dyDescent="0.25">
      <c r="A15" s="175">
        <f>Seznam!B88</f>
        <v>9</v>
      </c>
      <c r="B15" s="176" t="str">
        <f>Seznam!C88</f>
        <v>Alexandra Jurgas</v>
      </c>
      <c r="C15" s="177">
        <f>Seznam!D88</f>
        <v>2004</v>
      </c>
      <c r="D15" s="178" t="str">
        <f>Seznam!E88</f>
        <v>UKS 41 Lodž</v>
      </c>
      <c r="E15" s="178" t="str">
        <f>Seznam!F88</f>
        <v>POL</v>
      </c>
      <c r="F15" s="177" t="s">
        <v>493</v>
      </c>
      <c r="G15" s="203">
        <v>4.9000000000000004</v>
      </c>
      <c r="H15" s="204">
        <v>4</v>
      </c>
      <c r="I15" s="205">
        <v>4.5999999999999996</v>
      </c>
      <c r="J15" s="205">
        <v>4.0999999999999996</v>
      </c>
      <c r="K15" s="34">
        <f t="shared" si="0"/>
        <v>4.3499999999999996</v>
      </c>
      <c r="L15" s="206">
        <v>7.3</v>
      </c>
      <c r="M15" s="207">
        <v>7.7</v>
      </c>
      <c r="N15" s="205">
        <v>6.9</v>
      </c>
      <c r="O15" s="205">
        <v>6.7</v>
      </c>
      <c r="P15" s="34">
        <f t="shared" si="1"/>
        <v>7.1</v>
      </c>
      <c r="Q15" s="208"/>
      <c r="R15" s="27">
        <f t="shared" si="2"/>
        <v>11.45</v>
      </c>
      <c r="S15" s="187" t="s">
        <v>488</v>
      </c>
      <c r="T15" s="25">
        <f t="shared" si="3"/>
        <v>4</v>
      </c>
      <c r="U15" s="36" t="s">
        <v>488</v>
      </c>
      <c r="W15" s="47" t="str">
        <f t="shared" si="4"/>
        <v>švih</v>
      </c>
      <c r="X15" s="42">
        <f t="shared" si="5"/>
        <v>4.3499999999999996</v>
      </c>
      <c r="Y15" s="42">
        <f t="shared" si="6"/>
        <v>7.1</v>
      </c>
      <c r="Z15" s="42">
        <f t="shared" si="7"/>
        <v>0</v>
      </c>
      <c r="AA15" s="42">
        <f t="shared" si="8"/>
        <v>11.45</v>
      </c>
    </row>
    <row r="16" spans="1:27" ht="24.9" customHeight="1" x14ac:dyDescent="0.25">
      <c r="A16" s="175">
        <f>Seznam!B89</f>
        <v>10</v>
      </c>
      <c r="B16" s="176" t="str">
        <f>Seznam!C89</f>
        <v xml:space="preserve">Walczakiewicz Maja </v>
      </c>
      <c r="C16" s="177">
        <f>Seznam!D89</f>
        <v>2004</v>
      </c>
      <c r="D16" s="178" t="str">
        <f>Seznam!E89</f>
        <v>Blekitna Szczecin</v>
      </c>
      <c r="E16" s="178" t="str">
        <f>Seznam!F89</f>
        <v>POL</v>
      </c>
      <c r="F16" s="177" t="s">
        <v>493</v>
      </c>
      <c r="G16" s="203">
        <v>3.7</v>
      </c>
      <c r="H16" s="204">
        <v>4.3</v>
      </c>
      <c r="I16" s="205">
        <v>4.5999999999999996</v>
      </c>
      <c r="J16" s="205">
        <v>2.8</v>
      </c>
      <c r="K16" s="34">
        <f t="shared" si="0"/>
        <v>4</v>
      </c>
      <c r="L16" s="206">
        <v>6.2</v>
      </c>
      <c r="M16" s="207">
        <v>6.4</v>
      </c>
      <c r="N16" s="205">
        <v>7.4</v>
      </c>
      <c r="O16" s="205">
        <v>6.9</v>
      </c>
      <c r="P16" s="34">
        <f t="shared" si="1"/>
        <v>6.65</v>
      </c>
      <c r="Q16" s="208"/>
      <c r="R16" s="27">
        <f t="shared" si="2"/>
        <v>10.65</v>
      </c>
      <c r="S16" s="187" t="s">
        <v>488</v>
      </c>
      <c r="T16" s="25">
        <f t="shared" si="3"/>
        <v>6</v>
      </c>
      <c r="U16" s="36" t="s">
        <v>488</v>
      </c>
      <c r="W16" s="47" t="str">
        <f t="shared" si="4"/>
        <v>švih</v>
      </c>
      <c r="X16" s="42">
        <f t="shared" si="5"/>
        <v>4</v>
      </c>
      <c r="Y16" s="42">
        <f t="shared" si="6"/>
        <v>6.65</v>
      </c>
      <c r="Z16" s="42">
        <f t="shared" si="7"/>
        <v>0</v>
      </c>
      <c r="AA16" s="42">
        <f t="shared" si="8"/>
        <v>10.65</v>
      </c>
    </row>
    <row r="17" spans="1:27" ht="24.9" customHeight="1" x14ac:dyDescent="0.25">
      <c r="A17" s="175">
        <f>Seznam!B90</f>
        <v>11</v>
      </c>
      <c r="B17" s="176" t="str">
        <f>Seznam!C90</f>
        <v>Tereza Čermáková</v>
      </c>
      <c r="C17" s="177">
        <f>Seznam!D90</f>
        <v>2005</v>
      </c>
      <c r="D17" s="178" t="str">
        <f>Seznam!E90</f>
        <v>TJ Sokol Hodkovičky</v>
      </c>
      <c r="E17" s="178" t="str">
        <f>Seznam!F90</f>
        <v>CZE</v>
      </c>
      <c r="F17" s="177" t="s">
        <v>493</v>
      </c>
      <c r="G17" s="203">
        <v>2.8</v>
      </c>
      <c r="H17" s="204">
        <v>2</v>
      </c>
      <c r="I17" s="205">
        <v>2.6</v>
      </c>
      <c r="J17" s="205">
        <v>2.1</v>
      </c>
      <c r="K17" s="34">
        <f t="shared" si="0"/>
        <v>2.35</v>
      </c>
      <c r="L17" s="206">
        <v>6.6</v>
      </c>
      <c r="M17" s="207">
        <v>5.9</v>
      </c>
      <c r="N17" s="205">
        <v>6.2</v>
      </c>
      <c r="O17" s="205">
        <v>6.1</v>
      </c>
      <c r="P17" s="34">
        <f t="shared" si="1"/>
        <v>6.15</v>
      </c>
      <c r="Q17" s="208"/>
      <c r="R17" s="27">
        <f t="shared" si="2"/>
        <v>8.5</v>
      </c>
      <c r="S17" s="187" t="s">
        <v>488</v>
      </c>
      <c r="T17" s="25">
        <f t="shared" si="3"/>
        <v>17</v>
      </c>
      <c r="U17" s="36" t="s">
        <v>488</v>
      </c>
      <c r="W17" s="47" t="str">
        <f t="shared" si="4"/>
        <v>švih</v>
      </c>
      <c r="X17" s="42">
        <f t="shared" si="5"/>
        <v>2.35</v>
      </c>
      <c r="Y17" s="42">
        <f t="shared" si="6"/>
        <v>6.15</v>
      </c>
      <c r="Z17" s="42">
        <f t="shared" si="7"/>
        <v>0</v>
      </c>
      <c r="AA17" s="42">
        <f t="shared" si="8"/>
        <v>8.5</v>
      </c>
    </row>
    <row r="18" spans="1:27" ht="24.9" customHeight="1" x14ac:dyDescent="0.25">
      <c r="A18" s="175">
        <f>Seznam!B91</f>
        <v>12</v>
      </c>
      <c r="B18" s="176" t="str">
        <f>Seznam!C91</f>
        <v>Nathali Tučková</v>
      </c>
      <c r="C18" s="177">
        <f>Seznam!D91</f>
        <v>2005</v>
      </c>
      <c r="D18" s="178" t="str">
        <f>Seznam!E91</f>
        <v>TJ Slavia Hradec Králové</v>
      </c>
      <c r="E18" s="178" t="str">
        <f>Seznam!F91</f>
        <v>CZE</v>
      </c>
      <c r="F18" s="177" t="s">
        <v>493</v>
      </c>
      <c r="G18" s="203">
        <v>1.4</v>
      </c>
      <c r="H18" s="204">
        <v>1</v>
      </c>
      <c r="I18" s="205">
        <v>2.1</v>
      </c>
      <c r="J18" s="205">
        <v>1.1000000000000001</v>
      </c>
      <c r="K18" s="34">
        <f t="shared" si="0"/>
        <v>1.25</v>
      </c>
      <c r="L18" s="206">
        <v>5.8</v>
      </c>
      <c r="M18" s="207">
        <v>6</v>
      </c>
      <c r="N18" s="205">
        <v>4.9000000000000004</v>
      </c>
      <c r="O18" s="205">
        <v>6.2</v>
      </c>
      <c r="P18" s="34">
        <f t="shared" si="1"/>
        <v>5.9</v>
      </c>
      <c r="Q18" s="208"/>
      <c r="R18" s="27">
        <f t="shared" si="2"/>
        <v>7.15</v>
      </c>
      <c r="S18" s="187" t="s">
        <v>488</v>
      </c>
      <c r="T18" s="25">
        <f t="shared" si="3"/>
        <v>22</v>
      </c>
      <c r="U18" s="36" t="s">
        <v>488</v>
      </c>
      <c r="W18" s="47" t="str">
        <f t="shared" si="4"/>
        <v>švih</v>
      </c>
      <c r="X18" s="42">
        <f t="shared" si="5"/>
        <v>1.25</v>
      </c>
      <c r="Y18" s="42">
        <f t="shared" si="6"/>
        <v>5.9</v>
      </c>
      <c r="Z18" s="42">
        <f t="shared" si="7"/>
        <v>0</v>
      </c>
      <c r="AA18" s="42">
        <f t="shared" si="8"/>
        <v>7.15</v>
      </c>
    </row>
    <row r="19" spans="1:27" ht="24.9" customHeight="1" x14ac:dyDescent="0.25">
      <c r="A19" s="175">
        <f>Seznam!B92</f>
        <v>13</v>
      </c>
      <c r="B19" s="176" t="str">
        <f>Seznam!C92</f>
        <v>Diana Avtová</v>
      </c>
      <c r="C19" s="177">
        <f>Seznam!D92</f>
        <v>2004</v>
      </c>
      <c r="D19" s="178" t="str">
        <f>Seznam!E92</f>
        <v>TJ ZŠ Hostivař Praha</v>
      </c>
      <c r="E19" s="178" t="str">
        <f>Seznam!F92</f>
        <v>CZE</v>
      </c>
      <c r="F19" s="177" t="s">
        <v>493</v>
      </c>
      <c r="G19" s="203">
        <v>4</v>
      </c>
      <c r="H19" s="204">
        <v>4.3</v>
      </c>
      <c r="I19" s="205">
        <v>4.5999999999999996</v>
      </c>
      <c r="J19" s="205">
        <v>3.6</v>
      </c>
      <c r="K19" s="34">
        <f t="shared" si="0"/>
        <v>4.1500000000000004</v>
      </c>
      <c r="L19" s="206">
        <v>7.2</v>
      </c>
      <c r="M19" s="207">
        <v>7.8</v>
      </c>
      <c r="N19" s="205">
        <v>6.3</v>
      </c>
      <c r="O19" s="205">
        <v>7.4</v>
      </c>
      <c r="P19" s="34">
        <f t="shared" si="1"/>
        <v>7.3</v>
      </c>
      <c r="Q19" s="208"/>
      <c r="R19" s="27">
        <f t="shared" si="2"/>
        <v>11.45</v>
      </c>
      <c r="S19" s="187" t="s">
        <v>488</v>
      </c>
      <c r="T19" s="25">
        <f t="shared" si="3"/>
        <v>4</v>
      </c>
      <c r="U19" s="36" t="s">
        <v>488</v>
      </c>
      <c r="W19" s="47" t="str">
        <f t="shared" si="4"/>
        <v>švih</v>
      </c>
      <c r="X19" s="42">
        <f t="shared" si="5"/>
        <v>4.1500000000000004</v>
      </c>
      <c r="Y19" s="42">
        <f t="shared" si="6"/>
        <v>7.3</v>
      </c>
      <c r="Z19" s="42">
        <f t="shared" si="7"/>
        <v>0</v>
      </c>
      <c r="AA19" s="42">
        <f t="shared" si="8"/>
        <v>11.45</v>
      </c>
    </row>
    <row r="20" spans="1:27" ht="24.9" customHeight="1" x14ac:dyDescent="0.25">
      <c r="A20" s="175">
        <f>Seznam!B93</f>
        <v>14</v>
      </c>
      <c r="B20" s="176" t="str">
        <f>Seznam!C93</f>
        <v>Lena Sommerbichler</v>
      </c>
      <c r="C20" s="177">
        <f>Seznam!D93</f>
        <v>2005</v>
      </c>
      <c r="D20" s="178" t="str">
        <f>Seznam!E93</f>
        <v>Sportunion Rauris</v>
      </c>
      <c r="E20" s="178" t="str">
        <f>Seznam!F93</f>
        <v>AUT</v>
      </c>
      <c r="F20" s="177" t="s">
        <v>493</v>
      </c>
      <c r="G20" s="203">
        <v>1.1000000000000001</v>
      </c>
      <c r="H20" s="204">
        <v>0.9</v>
      </c>
      <c r="I20" s="205">
        <v>1.3</v>
      </c>
      <c r="J20" s="205">
        <v>1.4</v>
      </c>
      <c r="K20" s="34">
        <f t="shared" si="0"/>
        <v>1.2</v>
      </c>
      <c r="L20" s="206">
        <v>5.5</v>
      </c>
      <c r="M20" s="207">
        <v>4.5</v>
      </c>
      <c r="N20" s="205">
        <v>6.4</v>
      </c>
      <c r="O20" s="205">
        <v>6.4</v>
      </c>
      <c r="P20" s="34">
        <f t="shared" si="1"/>
        <v>5.95</v>
      </c>
      <c r="Q20" s="208"/>
      <c r="R20" s="27">
        <f t="shared" si="2"/>
        <v>7.15</v>
      </c>
      <c r="S20" s="187" t="s">
        <v>488</v>
      </c>
      <c r="T20" s="25">
        <f t="shared" si="3"/>
        <v>22</v>
      </c>
      <c r="U20" s="36" t="s">
        <v>488</v>
      </c>
      <c r="W20" s="47" t="str">
        <f t="shared" si="4"/>
        <v>švih</v>
      </c>
      <c r="X20" s="42">
        <f t="shared" si="5"/>
        <v>1.2</v>
      </c>
      <c r="Y20" s="42">
        <f t="shared" si="6"/>
        <v>5.95</v>
      </c>
      <c r="Z20" s="42">
        <f t="shared" si="7"/>
        <v>0</v>
      </c>
      <c r="AA20" s="42">
        <f t="shared" si="8"/>
        <v>7.15</v>
      </c>
    </row>
    <row r="21" spans="1:27" ht="24.9" customHeight="1" x14ac:dyDescent="0.25">
      <c r="A21" s="175">
        <f>Seznam!B94</f>
        <v>15</v>
      </c>
      <c r="B21" s="176" t="str">
        <f>Seznam!C94</f>
        <v>Xenie Klimenko</v>
      </c>
      <c r="C21" s="177">
        <f>Seznam!D94</f>
        <v>2004</v>
      </c>
      <c r="D21" s="178" t="str">
        <f>Seznam!E94</f>
        <v>Volgograd</v>
      </c>
      <c r="E21" s="178" t="str">
        <f>Seznam!F94</f>
        <v>RUS</v>
      </c>
      <c r="F21" s="177" t="s">
        <v>493</v>
      </c>
      <c r="G21" s="203">
        <v>7.7</v>
      </c>
      <c r="H21" s="204">
        <v>6.4</v>
      </c>
      <c r="I21" s="205">
        <v>7.6</v>
      </c>
      <c r="J21" s="205">
        <v>6.5</v>
      </c>
      <c r="K21" s="34">
        <f t="shared" si="0"/>
        <v>7.05</v>
      </c>
      <c r="L21" s="206">
        <v>8.1</v>
      </c>
      <c r="M21" s="207">
        <v>8.4</v>
      </c>
      <c r="N21" s="205">
        <v>9</v>
      </c>
      <c r="O21" s="205">
        <v>8.4</v>
      </c>
      <c r="P21" s="34">
        <f t="shared" si="1"/>
        <v>8.4</v>
      </c>
      <c r="Q21" s="208"/>
      <c r="R21" s="27">
        <f t="shared" si="2"/>
        <v>15.45</v>
      </c>
      <c r="S21" s="187" t="s">
        <v>488</v>
      </c>
      <c r="T21" s="25">
        <f t="shared" si="3"/>
        <v>1</v>
      </c>
      <c r="U21" s="36" t="s">
        <v>488</v>
      </c>
      <c r="W21" s="47" t="str">
        <f t="shared" si="4"/>
        <v>švih</v>
      </c>
      <c r="X21" s="42">
        <f t="shared" si="5"/>
        <v>7.05</v>
      </c>
      <c r="Y21" s="42">
        <f t="shared" si="6"/>
        <v>8.4</v>
      </c>
      <c r="Z21" s="42">
        <f t="shared" si="7"/>
        <v>0</v>
      </c>
      <c r="AA21" s="42">
        <f t="shared" si="8"/>
        <v>15.45</v>
      </c>
    </row>
    <row r="22" spans="1:27" ht="24.9" customHeight="1" x14ac:dyDescent="0.25">
      <c r="A22" s="175">
        <f>Seznam!B95</f>
        <v>16</v>
      </c>
      <c r="B22" s="176" t="str">
        <f>Seznam!C95</f>
        <v>Johanna Illichmann</v>
      </c>
      <c r="C22" s="177">
        <f>Seznam!D95</f>
        <v>2005</v>
      </c>
      <c r="D22" s="178" t="str">
        <f>Seznam!E95</f>
        <v>TGU Salzburg</v>
      </c>
      <c r="E22" s="178" t="str">
        <f>Seznam!F95</f>
        <v>AUT</v>
      </c>
      <c r="F22" s="177" t="s">
        <v>493</v>
      </c>
      <c r="G22" s="203">
        <v>0.6</v>
      </c>
      <c r="H22" s="204">
        <v>1.4</v>
      </c>
      <c r="I22" s="205">
        <v>1.6</v>
      </c>
      <c r="J22" s="205">
        <v>1.4</v>
      </c>
      <c r="K22" s="34">
        <f t="shared" si="0"/>
        <v>1.4</v>
      </c>
      <c r="L22" s="206">
        <v>5.6</v>
      </c>
      <c r="M22" s="207">
        <v>5.3</v>
      </c>
      <c r="N22" s="205">
        <v>6.5</v>
      </c>
      <c r="O22" s="205">
        <v>5.6</v>
      </c>
      <c r="P22" s="34">
        <f t="shared" si="1"/>
        <v>5.6</v>
      </c>
      <c r="Q22" s="208"/>
      <c r="R22" s="27">
        <f t="shared" si="2"/>
        <v>7</v>
      </c>
      <c r="S22" s="187" t="s">
        <v>488</v>
      </c>
      <c r="T22" s="25">
        <f t="shared" si="3"/>
        <v>25</v>
      </c>
      <c r="U22" s="36" t="s">
        <v>488</v>
      </c>
      <c r="W22" s="47" t="str">
        <f t="shared" si="4"/>
        <v>švih</v>
      </c>
      <c r="X22" s="42">
        <f t="shared" si="5"/>
        <v>1.4</v>
      </c>
      <c r="Y22" s="42">
        <f t="shared" si="6"/>
        <v>5.6</v>
      </c>
      <c r="Z22" s="42">
        <f t="shared" si="7"/>
        <v>0</v>
      </c>
      <c r="AA22" s="42">
        <f t="shared" si="8"/>
        <v>7</v>
      </c>
    </row>
    <row r="23" spans="1:27" ht="24.9" customHeight="1" x14ac:dyDescent="0.25">
      <c r="A23" s="175">
        <f>Seznam!B96</f>
        <v>17</v>
      </c>
      <c r="B23" s="176" t="str">
        <f>Seznam!C96</f>
        <v>Johanka Vejnarová</v>
      </c>
      <c r="C23" s="177">
        <f>Seznam!D96</f>
        <v>2004</v>
      </c>
      <c r="D23" s="178" t="str">
        <f>Seznam!E96</f>
        <v>Sokol Praha VII</v>
      </c>
      <c r="E23" s="178" t="str">
        <f>Seznam!F96</f>
        <v>CZE</v>
      </c>
      <c r="F23" s="177" t="s">
        <v>493</v>
      </c>
      <c r="G23" s="203">
        <v>1.6</v>
      </c>
      <c r="H23" s="204">
        <v>2.6</v>
      </c>
      <c r="I23" s="205">
        <v>2.4</v>
      </c>
      <c r="J23" s="205">
        <v>2.7</v>
      </c>
      <c r="K23" s="34">
        <f t="shared" si="0"/>
        <v>2.5</v>
      </c>
      <c r="L23" s="206">
        <v>6.2</v>
      </c>
      <c r="M23" s="207">
        <v>7.8</v>
      </c>
      <c r="N23" s="205">
        <v>5.7</v>
      </c>
      <c r="O23" s="205">
        <v>5.7</v>
      </c>
      <c r="P23" s="34">
        <f t="shared" si="1"/>
        <v>5.95</v>
      </c>
      <c r="Q23" s="208"/>
      <c r="R23" s="27">
        <f t="shared" si="2"/>
        <v>8.4499999999999993</v>
      </c>
      <c r="S23" s="187" t="s">
        <v>488</v>
      </c>
      <c r="T23" s="25">
        <f t="shared" si="3"/>
        <v>18</v>
      </c>
      <c r="U23" s="36" t="s">
        <v>488</v>
      </c>
      <c r="W23" s="47" t="str">
        <f t="shared" si="4"/>
        <v>švih</v>
      </c>
      <c r="X23" s="42">
        <f t="shared" si="5"/>
        <v>2.5</v>
      </c>
      <c r="Y23" s="42">
        <f t="shared" si="6"/>
        <v>5.95</v>
      </c>
      <c r="Z23" s="42">
        <f t="shared" si="7"/>
        <v>0</v>
      </c>
      <c r="AA23" s="42">
        <f t="shared" si="8"/>
        <v>8.4499999999999993</v>
      </c>
    </row>
    <row r="24" spans="1:27" ht="24.9" customHeight="1" x14ac:dyDescent="0.25">
      <c r="A24" s="175">
        <f>Seznam!B97</f>
        <v>18</v>
      </c>
      <c r="B24" s="176" t="str">
        <f>Seznam!C97</f>
        <v xml:space="preserve">Marika Błaszkiewicz </v>
      </c>
      <c r="C24" s="177">
        <f>Seznam!D97</f>
        <v>2005</v>
      </c>
      <c r="D24" s="178" t="str">
        <f>Seznam!E97</f>
        <v>Blekitna Szczecin</v>
      </c>
      <c r="E24" s="178" t="str">
        <f>Seznam!F97</f>
        <v>POL</v>
      </c>
      <c r="F24" s="177" t="s">
        <v>493</v>
      </c>
      <c r="G24" s="203">
        <v>3</v>
      </c>
      <c r="H24" s="204">
        <v>3.5</v>
      </c>
      <c r="I24" s="205">
        <v>2.7</v>
      </c>
      <c r="J24" s="205">
        <v>2</v>
      </c>
      <c r="K24" s="34">
        <f t="shared" si="0"/>
        <v>2.85</v>
      </c>
      <c r="L24" s="206">
        <v>5.6</v>
      </c>
      <c r="M24" s="207">
        <v>7</v>
      </c>
      <c r="N24" s="205">
        <v>7.2</v>
      </c>
      <c r="O24" s="205">
        <v>6.1</v>
      </c>
      <c r="P24" s="34">
        <f t="shared" si="1"/>
        <v>6.55</v>
      </c>
      <c r="Q24" s="208"/>
      <c r="R24" s="27">
        <f t="shared" si="2"/>
        <v>9.4</v>
      </c>
      <c r="S24" s="187" t="s">
        <v>488</v>
      </c>
      <c r="T24" s="25">
        <f t="shared" si="3"/>
        <v>12</v>
      </c>
      <c r="U24" s="36" t="s">
        <v>488</v>
      </c>
      <c r="W24" s="47" t="str">
        <f t="shared" si="4"/>
        <v>švih</v>
      </c>
      <c r="X24" s="42">
        <f t="shared" si="5"/>
        <v>2.85</v>
      </c>
      <c r="Y24" s="42">
        <f t="shared" si="6"/>
        <v>6.55</v>
      </c>
      <c r="Z24" s="42">
        <f t="shared" si="7"/>
        <v>0</v>
      </c>
      <c r="AA24" s="42">
        <f t="shared" si="8"/>
        <v>9.4</v>
      </c>
    </row>
    <row r="25" spans="1:27" ht="24.9" customHeight="1" x14ac:dyDescent="0.25">
      <c r="A25" s="175">
        <f>Seznam!B98</f>
        <v>20</v>
      </c>
      <c r="B25" s="176" t="str">
        <f>Seznam!C98</f>
        <v>Veronika Ruckerová</v>
      </c>
      <c r="C25" s="177">
        <f>Seznam!D98</f>
        <v>2004</v>
      </c>
      <c r="D25" s="178" t="str">
        <f>Seznam!E98</f>
        <v>TJ ZŠ Hostivař Praha</v>
      </c>
      <c r="E25" s="178" t="str">
        <f>Seznam!F98</f>
        <v>CZE</v>
      </c>
      <c r="F25" s="177" t="s">
        <v>493</v>
      </c>
      <c r="G25" s="203">
        <v>3.5</v>
      </c>
      <c r="H25" s="204">
        <v>2.4</v>
      </c>
      <c r="I25" s="205">
        <v>2.9</v>
      </c>
      <c r="J25" s="205">
        <v>1.7</v>
      </c>
      <c r="K25" s="34">
        <f t="shared" si="0"/>
        <v>2.65</v>
      </c>
      <c r="L25" s="206">
        <v>6</v>
      </c>
      <c r="M25" s="207">
        <v>5.9</v>
      </c>
      <c r="N25" s="205">
        <v>6.7</v>
      </c>
      <c r="O25" s="205">
        <v>6.9</v>
      </c>
      <c r="P25" s="34">
        <f t="shared" si="1"/>
        <v>6.35</v>
      </c>
      <c r="Q25" s="208"/>
      <c r="R25" s="27">
        <f t="shared" si="2"/>
        <v>9</v>
      </c>
      <c r="S25" s="187" t="s">
        <v>488</v>
      </c>
      <c r="T25" s="25">
        <f t="shared" si="3"/>
        <v>14</v>
      </c>
      <c r="U25" s="36" t="s">
        <v>488</v>
      </c>
      <c r="W25" s="47" t="str">
        <f t="shared" si="4"/>
        <v>švih</v>
      </c>
      <c r="X25" s="42">
        <f t="shared" si="5"/>
        <v>2.65</v>
      </c>
      <c r="Y25" s="42">
        <f t="shared" si="6"/>
        <v>6.35</v>
      </c>
      <c r="Z25" s="42">
        <f t="shared" si="7"/>
        <v>0</v>
      </c>
      <c r="AA25" s="42">
        <f t="shared" si="8"/>
        <v>9</v>
      </c>
    </row>
    <row r="26" spans="1:27" ht="24.9" customHeight="1" x14ac:dyDescent="0.25">
      <c r="A26" s="175">
        <f>Seznam!B99</f>
        <v>21</v>
      </c>
      <c r="B26" s="176" t="str">
        <f>Seznam!C99</f>
        <v>Julie Musilová</v>
      </c>
      <c r="C26" s="177">
        <f>Seznam!D99</f>
        <v>2004</v>
      </c>
      <c r="D26" s="178" t="str">
        <f>Seznam!E99</f>
        <v>SKP MG Brno</v>
      </c>
      <c r="E26" s="178" t="str">
        <f>Seznam!F99</f>
        <v>CZE</v>
      </c>
      <c r="F26" s="177" t="s">
        <v>493</v>
      </c>
      <c r="G26" s="203">
        <v>3.5</v>
      </c>
      <c r="H26" s="204">
        <v>3</v>
      </c>
      <c r="I26" s="205">
        <v>3.7</v>
      </c>
      <c r="J26" s="205">
        <v>2.6</v>
      </c>
      <c r="K26" s="34">
        <f t="shared" si="0"/>
        <v>3.25</v>
      </c>
      <c r="L26" s="206">
        <v>6.5</v>
      </c>
      <c r="M26" s="207">
        <v>6.9</v>
      </c>
      <c r="N26" s="205">
        <v>6.9</v>
      </c>
      <c r="O26" s="205">
        <v>7</v>
      </c>
      <c r="P26" s="34">
        <f t="shared" si="1"/>
        <v>6.9</v>
      </c>
      <c r="Q26" s="208"/>
      <c r="R26" s="27">
        <f t="shared" si="2"/>
        <v>10.15</v>
      </c>
      <c r="S26" s="187" t="s">
        <v>488</v>
      </c>
      <c r="T26" s="25">
        <f t="shared" si="3"/>
        <v>7</v>
      </c>
      <c r="U26" s="36" t="s">
        <v>488</v>
      </c>
      <c r="W26" s="47" t="str">
        <f t="shared" si="4"/>
        <v>švih</v>
      </c>
      <c r="X26" s="42">
        <f t="shared" si="5"/>
        <v>3.25</v>
      </c>
      <c r="Y26" s="42">
        <f t="shared" si="6"/>
        <v>6.9</v>
      </c>
      <c r="Z26" s="42">
        <f t="shared" si="7"/>
        <v>0</v>
      </c>
      <c r="AA26" s="42">
        <f t="shared" si="8"/>
        <v>10.15</v>
      </c>
    </row>
    <row r="27" spans="1:27" ht="24.9" customHeight="1" x14ac:dyDescent="0.25">
      <c r="A27" s="175">
        <f>Seznam!B100</f>
        <v>22</v>
      </c>
      <c r="B27" s="176" t="str">
        <f>Seznam!C100</f>
        <v>Una Bauer</v>
      </c>
      <c r="C27" s="177">
        <f>Seznam!D100</f>
        <v>2004</v>
      </c>
      <c r="D27" s="178" t="str">
        <f>Seznam!E100</f>
        <v>ÖTB Linz</v>
      </c>
      <c r="E27" s="178" t="str">
        <f>Seznam!F100</f>
        <v>AUT</v>
      </c>
      <c r="F27" s="177" t="s">
        <v>493</v>
      </c>
      <c r="G27" s="203">
        <v>2.9</v>
      </c>
      <c r="H27" s="204">
        <v>3</v>
      </c>
      <c r="I27" s="205">
        <v>3.5</v>
      </c>
      <c r="J27" s="205">
        <v>3.9</v>
      </c>
      <c r="K27" s="34">
        <f t="shared" si="0"/>
        <v>3.25</v>
      </c>
      <c r="L27" s="206">
        <v>6.2</v>
      </c>
      <c r="M27" s="207">
        <v>5.4</v>
      </c>
      <c r="N27" s="205">
        <v>7.6</v>
      </c>
      <c r="O27" s="205">
        <v>6.5</v>
      </c>
      <c r="P27" s="34">
        <f t="shared" si="1"/>
        <v>6.35</v>
      </c>
      <c r="Q27" s="208"/>
      <c r="R27" s="27">
        <f t="shared" si="2"/>
        <v>9.6</v>
      </c>
      <c r="S27" s="187" t="s">
        <v>488</v>
      </c>
      <c r="T27" s="25">
        <f t="shared" si="3"/>
        <v>10</v>
      </c>
      <c r="U27" s="36" t="s">
        <v>488</v>
      </c>
      <c r="W27" s="47" t="str">
        <f t="shared" si="4"/>
        <v>švih</v>
      </c>
      <c r="X27" s="42">
        <f t="shared" si="5"/>
        <v>3.25</v>
      </c>
      <c r="Y27" s="42">
        <f t="shared" si="6"/>
        <v>6.35</v>
      </c>
      <c r="Z27" s="42">
        <f t="shared" si="7"/>
        <v>0</v>
      </c>
      <c r="AA27" s="42">
        <f t="shared" si="8"/>
        <v>9.6</v>
      </c>
    </row>
    <row r="28" spans="1:27" ht="24.9" customHeight="1" x14ac:dyDescent="0.25">
      <c r="A28" s="175">
        <f>Seznam!B101</f>
        <v>25</v>
      </c>
      <c r="B28" s="176" t="str">
        <f>Seznam!C101</f>
        <v>Denisa Václavíková</v>
      </c>
      <c r="C28" s="177">
        <f>Seznam!D101</f>
        <v>2005</v>
      </c>
      <c r="D28" s="178" t="str">
        <f>Seznam!E101</f>
        <v>SK TART MS Brno</v>
      </c>
      <c r="E28" s="178" t="str">
        <f>Seznam!F101</f>
        <v>CZE</v>
      </c>
      <c r="F28" s="177" t="s">
        <v>493</v>
      </c>
      <c r="G28" s="203">
        <v>1.9</v>
      </c>
      <c r="H28" s="204">
        <v>3.4</v>
      </c>
      <c r="I28" s="205">
        <v>5</v>
      </c>
      <c r="J28" s="205">
        <v>3.2</v>
      </c>
      <c r="K28" s="34">
        <f t="shared" ref="K28:K33" si="9">IF($L$2=2,TRUNC(SUM(G28:J28)/2*1000)/1000,IF($L$2=3,TRUNC(SUM(G28:J28)/3*1000)/1000,IF($L$2=4,TRUNC(MEDIAN(G28:J28)*1000)/1000,"???")))</f>
        <v>3.3</v>
      </c>
      <c r="L28" s="206">
        <v>6.2</v>
      </c>
      <c r="M28" s="207">
        <v>6.1</v>
      </c>
      <c r="N28" s="205">
        <v>6.8</v>
      </c>
      <c r="O28" s="205">
        <v>6.6</v>
      </c>
      <c r="P28" s="34">
        <f t="shared" ref="P28:P33" si="10">IF($M$2=2,TRUNC(SUM(L28:M28)/2*1000)/1000,IF($M$2=3,TRUNC(SUM(L28:N28)/3*1000)/1000,IF($M$2=4,TRUNC(MEDIAN(L28:O28)*1000)/1000,"???")))</f>
        <v>6.4</v>
      </c>
      <c r="Q28" s="208">
        <v>0.6</v>
      </c>
      <c r="R28" s="27">
        <f t="shared" ref="R28:R33" si="11">K28+P28-Q28</f>
        <v>9.1</v>
      </c>
      <c r="S28" s="187" t="s">
        <v>488</v>
      </c>
      <c r="T28" s="25">
        <f t="shared" si="3"/>
        <v>13</v>
      </c>
      <c r="U28" s="36" t="s">
        <v>488</v>
      </c>
      <c r="W28" s="47" t="str">
        <f t="shared" ref="W28:W33" si="12">F28</f>
        <v>švih</v>
      </c>
      <c r="X28" s="42">
        <f t="shared" ref="X28:X33" si="13">K28</f>
        <v>3.3</v>
      </c>
      <c r="Y28" s="42">
        <f t="shared" ref="Y28:Y33" si="14">P28</f>
        <v>6.4</v>
      </c>
      <c r="Z28" s="42">
        <f t="shared" ref="Z28:Z33" si="15">Q28</f>
        <v>0.6</v>
      </c>
      <c r="AA28" s="42">
        <f t="shared" ref="AA28:AA33" si="16">R28</f>
        <v>9.1</v>
      </c>
    </row>
    <row r="29" spans="1:27" ht="24.9" customHeight="1" x14ac:dyDescent="0.25">
      <c r="A29" s="175">
        <f>Seznam!B102</f>
        <v>26</v>
      </c>
      <c r="B29" s="176" t="str">
        <f>Seznam!C102</f>
        <v>Lea Stöckl</v>
      </c>
      <c r="C29" s="177">
        <f>Seznam!D102</f>
        <v>2005</v>
      </c>
      <c r="D29" s="178" t="str">
        <f>Seznam!E102</f>
        <v>Sportunion Rauris</v>
      </c>
      <c r="E29" s="178" t="str">
        <f>Seznam!F102</f>
        <v>AUT</v>
      </c>
      <c r="F29" s="177" t="s">
        <v>493</v>
      </c>
      <c r="G29" s="203">
        <v>1.4</v>
      </c>
      <c r="H29" s="204">
        <v>1.9</v>
      </c>
      <c r="I29" s="205">
        <v>2.7</v>
      </c>
      <c r="J29" s="205">
        <v>3.4</v>
      </c>
      <c r="K29" s="34">
        <f t="shared" si="9"/>
        <v>2.2999999999999998</v>
      </c>
      <c r="L29" s="206">
        <v>5.8</v>
      </c>
      <c r="M29" s="207">
        <v>5.5</v>
      </c>
      <c r="N29" s="205">
        <v>7.4</v>
      </c>
      <c r="O29" s="205">
        <v>6.9</v>
      </c>
      <c r="P29" s="34">
        <f t="shared" si="10"/>
        <v>6.35</v>
      </c>
      <c r="Q29" s="208"/>
      <c r="R29" s="27">
        <f t="shared" si="11"/>
        <v>8.6499999999999986</v>
      </c>
      <c r="S29" s="187" t="s">
        <v>488</v>
      </c>
      <c r="T29" s="25">
        <f t="shared" si="3"/>
        <v>16</v>
      </c>
      <c r="U29" s="36" t="s">
        <v>488</v>
      </c>
      <c r="W29" s="47" t="str">
        <f t="shared" si="12"/>
        <v>švih</v>
      </c>
      <c r="X29" s="42">
        <f t="shared" si="13"/>
        <v>2.2999999999999998</v>
      </c>
      <c r="Y29" s="42">
        <f t="shared" si="14"/>
        <v>6.35</v>
      </c>
      <c r="Z29" s="42">
        <f t="shared" si="15"/>
        <v>0</v>
      </c>
      <c r="AA29" s="42">
        <f t="shared" si="16"/>
        <v>8.6499999999999986</v>
      </c>
    </row>
    <row r="30" spans="1:27" ht="24.9" customHeight="1" x14ac:dyDescent="0.25">
      <c r="A30" s="175">
        <f>Seznam!B103</f>
        <v>29</v>
      </c>
      <c r="B30" s="176" t="str">
        <f>Seznam!C103</f>
        <v>Wiktoria Adamczyk</v>
      </c>
      <c r="C30" s="177">
        <f>Seznam!D103</f>
        <v>2004</v>
      </c>
      <c r="D30" s="178" t="str">
        <f>Seznam!E103</f>
        <v>PTG Sokol Krakow</v>
      </c>
      <c r="E30" s="178" t="str">
        <f>Seznam!F103</f>
        <v>POL</v>
      </c>
      <c r="F30" s="177" t="s">
        <v>493</v>
      </c>
      <c r="G30" s="203">
        <v>4.3</v>
      </c>
      <c r="H30" s="204">
        <v>3.1</v>
      </c>
      <c r="I30" s="205">
        <v>5.2</v>
      </c>
      <c r="J30" s="205">
        <v>4.9000000000000004</v>
      </c>
      <c r="K30" s="34">
        <f t="shared" si="9"/>
        <v>4.5999999999999996</v>
      </c>
      <c r="L30" s="206">
        <v>7</v>
      </c>
      <c r="M30" s="207">
        <v>7.2</v>
      </c>
      <c r="N30" s="205">
        <v>7.6</v>
      </c>
      <c r="O30" s="205">
        <v>8.1</v>
      </c>
      <c r="P30" s="34">
        <f t="shared" si="10"/>
        <v>7.4</v>
      </c>
      <c r="Q30" s="208"/>
      <c r="R30" s="27">
        <f t="shared" si="11"/>
        <v>12</v>
      </c>
      <c r="S30" s="187" t="s">
        <v>488</v>
      </c>
      <c r="T30" s="25">
        <f t="shared" si="3"/>
        <v>2</v>
      </c>
      <c r="U30" s="36" t="s">
        <v>488</v>
      </c>
      <c r="W30" s="47" t="str">
        <f t="shared" si="12"/>
        <v>švih</v>
      </c>
      <c r="X30" s="42">
        <f t="shared" si="13"/>
        <v>4.5999999999999996</v>
      </c>
      <c r="Y30" s="42">
        <f t="shared" si="14"/>
        <v>7.4</v>
      </c>
      <c r="Z30" s="42">
        <f t="shared" si="15"/>
        <v>0</v>
      </c>
      <c r="AA30" s="42">
        <f t="shared" si="16"/>
        <v>12</v>
      </c>
    </row>
    <row r="31" spans="1:27" ht="24.9" customHeight="1" x14ac:dyDescent="0.25">
      <c r="A31" s="175">
        <f>Seznam!B104</f>
        <v>30</v>
      </c>
      <c r="B31" s="176" t="str">
        <f>Seznam!C104</f>
        <v xml:space="preserve">Kornelia Lewandowska </v>
      </c>
      <c r="C31" s="177">
        <f>Seznam!D104</f>
        <v>2005</v>
      </c>
      <c r="D31" s="178" t="str">
        <f>Seznam!E104</f>
        <v>Blekitna Szczecin</v>
      </c>
      <c r="E31" s="178" t="str">
        <f>Seznam!F104</f>
        <v>POL</v>
      </c>
      <c r="F31" s="177" t="s">
        <v>493</v>
      </c>
      <c r="G31" s="203">
        <v>2.8</v>
      </c>
      <c r="H31" s="204">
        <v>2.5</v>
      </c>
      <c r="I31" s="205">
        <v>2.8</v>
      </c>
      <c r="J31" s="205">
        <v>1.7</v>
      </c>
      <c r="K31" s="34">
        <f t="shared" si="9"/>
        <v>2.65</v>
      </c>
      <c r="L31" s="206">
        <v>5.2</v>
      </c>
      <c r="M31" s="207">
        <v>5.9</v>
      </c>
      <c r="N31" s="205">
        <v>6.4</v>
      </c>
      <c r="O31" s="205">
        <v>6.3</v>
      </c>
      <c r="P31" s="34">
        <f t="shared" si="10"/>
        <v>6.1</v>
      </c>
      <c r="Q31" s="208"/>
      <c r="R31" s="27">
        <f t="shared" si="11"/>
        <v>8.75</v>
      </c>
      <c r="S31" s="187" t="s">
        <v>488</v>
      </c>
      <c r="T31" s="25">
        <f t="shared" si="3"/>
        <v>15</v>
      </c>
      <c r="U31" s="36" t="s">
        <v>488</v>
      </c>
      <c r="W31" s="47" t="str">
        <f t="shared" si="12"/>
        <v>švih</v>
      </c>
      <c r="X31" s="42">
        <f t="shared" si="13"/>
        <v>2.65</v>
      </c>
      <c r="Y31" s="42">
        <f t="shared" si="14"/>
        <v>6.1</v>
      </c>
      <c r="Z31" s="42">
        <f t="shared" si="15"/>
        <v>0</v>
      </c>
      <c r="AA31" s="42">
        <f t="shared" si="16"/>
        <v>8.75</v>
      </c>
    </row>
    <row r="32" spans="1:27" ht="24.9" customHeight="1" x14ac:dyDescent="0.25">
      <c r="A32" s="175">
        <f>Seznam!B105</f>
        <v>32</v>
      </c>
      <c r="B32" s="176" t="str">
        <f>Seznam!C105</f>
        <v>Adela Wagner-Löffler</v>
      </c>
      <c r="C32" s="177">
        <f>Seznam!D105</f>
        <v>2005</v>
      </c>
      <c r="D32" s="178" t="str">
        <f>Seznam!E105</f>
        <v>Sportunion West Wien</v>
      </c>
      <c r="E32" s="178" t="str">
        <f>Seznam!F105</f>
        <v>AUT</v>
      </c>
      <c r="F32" s="177" t="s">
        <v>493</v>
      </c>
      <c r="G32" s="203">
        <v>1.3</v>
      </c>
      <c r="H32" s="204">
        <v>2</v>
      </c>
      <c r="I32" s="205">
        <v>3.5</v>
      </c>
      <c r="J32" s="205">
        <v>3.2</v>
      </c>
      <c r="K32" s="34">
        <f t="shared" si="9"/>
        <v>2.6</v>
      </c>
      <c r="L32" s="206">
        <v>5.7</v>
      </c>
      <c r="M32" s="207">
        <v>4.5999999999999996</v>
      </c>
      <c r="N32" s="205">
        <v>5.9</v>
      </c>
      <c r="O32" s="205">
        <v>5.8</v>
      </c>
      <c r="P32" s="34">
        <f t="shared" si="10"/>
        <v>5.75</v>
      </c>
      <c r="Q32" s="208"/>
      <c r="R32" s="27">
        <f t="shared" si="11"/>
        <v>8.35</v>
      </c>
      <c r="S32" s="187" t="s">
        <v>488</v>
      </c>
      <c r="T32" s="25">
        <f t="shared" si="3"/>
        <v>20</v>
      </c>
      <c r="U32" s="36" t="s">
        <v>488</v>
      </c>
      <c r="W32" s="47" t="str">
        <f t="shared" si="12"/>
        <v>švih</v>
      </c>
      <c r="X32" s="42">
        <f t="shared" si="13"/>
        <v>2.6</v>
      </c>
      <c r="Y32" s="42">
        <f t="shared" si="14"/>
        <v>5.75</v>
      </c>
      <c r="Z32" s="42">
        <f t="shared" si="15"/>
        <v>0</v>
      </c>
      <c r="AA32" s="42">
        <f t="shared" si="16"/>
        <v>8.35</v>
      </c>
    </row>
    <row r="33" spans="1:28" ht="24.9" customHeight="1" x14ac:dyDescent="0.25">
      <c r="A33" s="175">
        <f>Seznam!B106</f>
        <v>33</v>
      </c>
      <c r="B33" s="176" t="str">
        <f>Seznam!C106</f>
        <v>Ella Murkovic</v>
      </c>
      <c r="C33" s="177">
        <f>Seznam!D106</f>
        <v>2004</v>
      </c>
      <c r="D33" s="178" t="str">
        <f>Seznam!E106</f>
        <v>TGU Salzburg</v>
      </c>
      <c r="E33" s="178" t="str">
        <f>Seznam!F106</f>
        <v>AUT</v>
      </c>
      <c r="F33" s="177" t="s">
        <v>493</v>
      </c>
      <c r="G33" s="203">
        <v>1.7</v>
      </c>
      <c r="H33" s="204">
        <v>2.5</v>
      </c>
      <c r="I33" s="205">
        <v>4</v>
      </c>
      <c r="J33" s="205">
        <v>3.9</v>
      </c>
      <c r="K33" s="34">
        <f t="shared" si="9"/>
        <v>3.2</v>
      </c>
      <c r="L33" s="206">
        <v>6.3</v>
      </c>
      <c r="M33" s="207">
        <v>6.1</v>
      </c>
      <c r="N33" s="205">
        <v>6.5</v>
      </c>
      <c r="O33" s="205">
        <v>6.8</v>
      </c>
      <c r="P33" s="34">
        <f t="shared" si="10"/>
        <v>6.4</v>
      </c>
      <c r="Q33" s="208"/>
      <c r="R33" s="27">
        <f t="shared" si="11"/>
        <v>9.6000000000000014</v>
      </c>
      <c r="S33" s="187" t="s">
        <v>488</v>
      </c>
      <c r="T33" s="25">
        <f t="shared" si="3"/>
        <v>9</v>
      </c>
      <c r="U33" s="36" t="s">
        <v>488</v>
      </c>
      <c r="W33" s="47" t="str">
        <f t="shared" si="12"/>
        <v>švih</v>
      </c>
      <c r="X33" s="42">
        <f t="shared" si="13"/>
        <v>3.2</v>
      </c>
      <c r="Y33" s="42">
        <f t="shared" si="14"/>
        <v>6.4</v>
      </c>
      <c r="Z33" s="42">
        <f t="shared" si="15"/>
        <v>0</v>
      </c>
      <c r="AA33" s="42">
        <f t="shared" si="16"/>
        <v>9.6000000000000014</v>
      </c>
    </row>
    <row r="34" spans="1:28" ht="24.9" customHeight="1" x14ac:dyDescent="0.25">
      <c r="A34" s="175"/>
      <c r="B34" s="176"/>
      <c r="C34" s="177"/>
      <c r="D34" s="178"/>
      <c r="E34" s="178"/>
      <c r="F34" s="177"/>
      <c r="G34" s="43">
        <v>0</v>
      </c>
      <c r="H34" s="15"/>
      <c r="I34" s="37">
        <f t="shared" ref="I34" si="17">IF($L$2&lt;3,"x",0)</f>
        <v>0</v>
      </c>
      <c r="J34" s="37">
        <f t="shared" ref="J34" si="18">IF($L$2&lt;4,"x",0)</f>
        <v>0</v>
      </c>
      <c r="K34" s="34">
        <f t="shared" si="0"/>
        <v>0</v>
      </c>
      <c r="L34" s="17">
        <v>0</v>
      </c>
      <c r="M34" s="16"/>
      <c r="N34" s="37">
        <f t="shared" ref="N34" si="19">IF($M$2&lt;3,"x",0)</f>
        <v>0</v>
      </c>
      <c r="O34" s="37">
        <f t="shared" ref="O34" si="20">IF($M$2&lt;4,"x",0)</f>
        <v>0</v>
      </c>
      <c r="P34" s="34">
        <f t="shared" si="1"/>
        <v>0</v>
      </c>
      <c r="Q34" s="21"/>
      <c r="R34" s="27">
        <f t="shared" si="2"/>
        <v>0</v>
      </c>
      <c r="S34" s="187" t="s">
        <v>488</v>
      </c>
      <c r="T34" s="179">
        <f t="shared" si="3"/>
        <v>26</v>
      </c>
      <c r="U34" s="36" t="s">
        <v>488</v>
      </c>
      <c r="W34" s="47">
        <f t="shared" si="4"/>
        <v>0</v>
      </c>
      <c r="X34" s="42">
        <f t="shared" si="5"/>
        <v>0</v>
      </c>
      <c r="Y34" s="42">
        <f t="shared" si="6"/>
        <v>0</v>
      </c>
      <c r="Z34" s="42">
        <f t="shared" si="7"/>
        <v>0</v>
      </c>
      <c r="AA34" s="42">
        <f t="shared" si="8"/>
        <v>0</v>
      </c>
    </row>
    <row r="35" spans="1:28" s="181" customFormat="1" ht="16.2" thickBot="1" x14ac:dyDescent="0.3">
      <c r="C35" s="183"/>
      <c r="F35" s="182"/>
      <c r="G35" s="184">
        <v>0</v>
      </c>
      <c r="H35" s="184"/>
      <c r="I35" s="184"/>
      <c r="J35" s="184"/>
      <c r="K35" s="185">
        <f>SUM(G35:J35)/2</f>
        <v>0</v>
      </c>
      <c r="L35" s="195">
        <v>0</v>
      </c>
      <c r="M35" s="195"/>
      <c r="N35" s="195"/>
      <c r="O35" s="195"/>
      <c r="P35" s="185"/>
    </row>
    <row r="36" spans="1:28" ht="16.5" customHeight="1" x14ac:dyDescent="0.25">
      <c r="A36" s="293" t="s">
        <v>471</v>
      </c>
      <c r="B36" s="295" t="s">
        <v>6</v>
      </c>
      <c r="C36" s="297" t="s">
        <v>3</v>
      </c>
      <c r="D36" s="295" t="s">
        <v>4</v>
      </c>
      <c r="E36" s="291" t="s">
        <v>5</v>
      </c>
      <c r="F36" s="291" t="s">
        <v>472</v>
      </c>
      <c r="G36" s="29" t="str">
        <f>Kat5S2</f>
        <v>sestava s libovolným náčiním</v>
      </c>
      <c r="H36" s="28"/>
      <c r="I36" s="28"/>
      <c r="J36" s="28"/>
      <c r="K36" s="28"/>
      <c r="L36" s="30"/>
      <c r="M36" s="30"/>
      <c r="N36" s="30"/>
      <c r="O36" s="30"/>
      <c r="P36" s="30"/>
      <c r="Q36" s="20">
        <v>0</v>
      </c>
      <c r="R36" s="31">
        <v>0</v>
      </c>
      <c r="S36" s="180"/>
      <c r="T36" s="301" t="s">
        <v>491</v>
      </c>
      <c r="U36" s="289" t="s">
        <v>492</v>
      </c>
    </row>
    <row r="37" spans="1:28" ht="16.5" customHeight="1" thickBot="1" x14ac:dyDescent="0.3">
      <c r="A37" s="294">
        <v>0</v>
      </c>
      <c r="B37" s="296">
        <v>0</v>
      </c>
      <c r="C37" s="298">
        <v>0</v>
      </c>
      <c r="D37" s="296">
        <v>0</v>
      </c>
      <c r="E37" s="292">
        <v>0</v>
      </c>
      <c r="F37" s="292">
        <v>0</v>
      </c>
      <c r="G37" s="18" t="s">
        <v>469</v>
      </c>
      <c r="H37" s="18" t="s">
        <v>489</v>
      </c>
      <c r="I37" s="18" t="s">
        <v>475</v>
      </c>
      <c r="J37" s="18" t="s">
        <v>476</v>
      </c>
      <c r="K37" s="18" t="s">
        <v>477</v>
      </c>
      <c r="L37" s="24" t="s">
        <v>478</v>
      </c>
      <c r="M37" s="287" t="s">
        <v>479</v>
      </c>
      <c r="N37" s="287" t="s">
        <v>480</v>
      </c>
      <c r="O37" s="287" t="s">
        <v>481</v>
      </c>
      <c r="P37" s="26" t="s">
        <v>470</v>
      </c>
      <c r="Q37" s="23" t="s">
        <v>482</v>
      </c>
      <c r="R37" s="22" t="s">
        <v>483</v>
      </c>
      <c r="S37" s="26" t="s">
        <v>484</v>
      </c>
      <c r="T37" s="302"/>
      <c r="U37" s="290"/>
      <c r="W37" s="46" t="s">
        <v>485</v>
      </c>
      <c r="X37" s="46" t="s">
        <v>477</v>
      </c>
      <c r="Y37" s="46" t="s">
        <v>470</v>
      </c>
      <c r="Z37" s="46" t="s">
        <v>486</v>
      </c>
      <c r="AA37" s="46" t="s">
        <v>484</v>
      </c>
      <c r="AB37" s="46" t="s">
        <v>483</v>
      </c>
    </row>
    <row r="38" spans="1:28" ht="24.9" customHeight="1" x14ac:dyDescent="0.25">
      <c r="A38" s="44">
        <f>Seznam!B82</f>
        <v>1</v>
      </c>
      <c r="B38" s="2" t="str">
        <f>Seznam!C82</f>
        <v>Denisa Prokešová</v>
      </c>
      <c r="C38" s="9">
        <f>Seznam!D82</f>
        <v>2004</v>
      </c>
      <c r="D38" s="45" t="str">
        <f>Seznam!E82</f>
        <v>SK TART MS Brno</v>
      </c>
      <c r="E38" s="45" t="str">
        <f>Seznam!F82</f>
        <v>CZE</v>
      </c>
      <c r="F38" s="210" t="str">
        <f t="shared" ref="F38:F62" si="21">IF($G$36="sestava bez náčiní","bez"," ")</f>
        <v xml:space="preserve"> </v>
      </c>
      <c r="G38" s="203">
        <v>4.8</v>
      </c>
      <c r="H38" s="204">
        <v>3.8</v>
      </c>
      <c r="I38" s="205">
        <v>5.0999999999999996</v>
      </c>
      <c r="J38" s="205">
        <v>3.5</v>
      </c>
      <c r="K38" s="34">
        <f t="shared" ref="K38:K63" si="22">IF($L$2=2,TRUNC(SUM(G38:J38)/2*1000)/1000,IF($L$2=3,TRUNC(SUM(G38:J38)/3*1000)/1000,IF($L$2=4,TRUNC(MEDIAN(G38:J38)*1000)/1000,"???")))</f>
        <v>4.3</v>
      </c>
      <c r="L38" s="206">
        <v>7</v>
      </c>
      <c r="M38" s="207">
        <v>7.5</v>
      </c>
      <c r="N38" s="205">
        <v>8</v>
      </c>
      <c r="O38" s="205">
        <v>6.4</v>
      </c>
      <c r="P38" s="34">
        <f t="shared" ref="P38:P63" si="23">IF($M$2=2,TRUNC(SUM(L38:M38)/2*1000)/1000,IF($M$2=3,TRUNC(SUM(L38:N38)/3*1000)/1000,IF($M$2=4,TRUNC(MEDIAN(L38:O38)*1000)/1000,"???")))</f>
        <v>7.25</v>
      </c>
      <c r="Q38" s="208"/>
      <c r="R38" s="27">
        <f t="shared" ref="R38:R63" si="24">K38+P38-Q38</f>
        <v>11.55</v>
      </c>
      <c r="S38" s="35">
        <f t="shared" ref="S38:S63" si="25">R9+R38</f>
        <v>23.25</v>
      </c>
      <c r="T38" s="25">
        <f t="shared" ref="T38:T63" si="26">RANK(R38,$R$38:$R$63)</f>
        <v>4</v>
      </c>
      <c r="U38" s="36">
        <f t="shared" ref="U38:U63" si="27">RANK(S38,$S$38:$S$63)</f>
        <v>4</v>
      </c>
      <c r="W38" s="47" t="str">
        <f t="shared" ref="W38:W63" si="28">F38</f>
        <v xml:space="preserve"> </v>
      </c>
      <c r="X38" s="42">
        <f t="shared" ref="X38:X63" si="29">K38</f>
        <v>4.3</v>
      </c>
      <c r="Y38" s="42">
        <f t="shared" ref="Y38:Y63" si="30">P38</f>
        <v>7.25</v>
      </c>
      <c r="Z38" s="42">
        <f t="shared" ref="Z38:Z63" si="31">Q38</f>
        <v>0</v>
      </c>
      <c r="AA38" s="42">
        <f t="shared" ref="AA38:AA63" si="32">R38</f>
        <v>11.55</v>
      </c>
      <c r="AB38" s="42">
        <f t="shared" ref="AB38:AB63" si="33">S38</f>
        <v>23.25</v>
      </c>
    </row>
    <row r="39" spans="1:28" ht="24.9" customHeight="1" x14ac:dyDescent="0.25">
      <c r="A39" s="44">
        <f>Seznam!B83</f>
        <v>3</v>
      </c>
      <c r="B39" s="2" t="str">
        <f>Seznam!C83</f>
        <v>Karolina Majerová</v>
      </c>
      <c r="C39" s="9">
        <f>Seznam!D83</f>
        <v>2004</v>
      </c>
      <c r="D39" s="45" t="str">
        <f>Seznam!E83</f>
        <v>SKMG Máj České Budějovice</v>
      </c>
      <c r="E39" s="45" t="str">
        <f>Seznam!F83</f>
        <v>CZE</v>
      </c>
      <c r="F39" s="210" t="str">
        <f t="shared" si="21"/>
        <v xml:space="preserve"> </v>
      </c>
      <c r="G39" s="203">
        <v>2.1</v>
      </c>
      <c r="H39" s="204">
        <v>1.9</v>
      </c>
      <c r="I39" s="205">
        <v>1.8</v>
      </c>
      <c r="J39" s="205">
        <v>1.8</v>
      </c>
      <c r="K39" s="34">
        <f t="shared" si="22"/>
        <v>1.85</v>
      </c>
      <c r="L39" s="206">
        <v>6.6</v>
      </c>
      <c r="M39" s="207">
        <v>6.2</v>
      </c>
      <c r="N39" s="205">
        <v>6.4</v>
      </c>
      <c r="O39" s="205">
        <v>4.8</v>
      </c>
      <c r="P39" s="34">
        <f t="shared" si="23"/>
        <v>6.3</v>
      </c>
      <c r="Q39" s="208"/>
      <c r="R39" s="27">
        <f t="shared" si="24"/>
        <v>8.15</v>
      </c>
      <c r="S39" s="35">
        <f t="shared" si="25"/>
        <v>15.200000000000001</v>
      </c>
      <c r="T39" s="25">
        <f t="shared" si="26"/>
        <v>19</v>
      </c>
      <c r="U39" s="36">
        <f t="shared" si="27"/>
        <v>24</v>
      </c>
      <c r="W39" s="47" t="str">
        <f t="shared" si="28"/>
        <v xml:space="preserve"> </v>
      </c>
      <c r="X39" s="42">
        <f t="shared" si="29"/>
        <v>1.85</v>
      </c>
      <c r="Y39" s="42">
        <f t="shared" si="30"/>
        <v>6.3</v>
      </c>
      <c r="Z39" s="42">
        <f t="shared" si="31"/>
        <v>0</v>
      </c>
      <c r="AA39" s="42">
        <f t="shared" si="32"/>
        <v>8.15</v>
      </c>
      <c r="AB39" s="42">
        <f t="shared" si="33"/>
        <v>15.200000000000001</v>
      </c>
    </row>
    <row r="40" spans="1:28" ht="24.9" customHeight="1" x14ac:dyDescent="0.25">
      <c r="A40" s="44">
        <f>Seznam!B84</f>
        <v>4</v>
      </c>
      <c r="B40" s="2" t="str">
        <f>Seznam!C84</f>
        <v>Klaudia Zimny</v>
      </c>
      <c r="C40" s="9">
        <f>Seznam!D84</f>
        <v>2005</v>
      </c>
      <c r="D40" s="45" t="str">
        <f>Seznam!E84</f>
        <v>Bielsko Bialej</v>
      </c>
      <c r="E40" s="45" t="str">
        <f>Seznam!F84</f>
        <v>POL</v>
      </c>
      <c r="F40" s="210" t="str">
        <f t="shared" si="21"/>
        <v xml:space="preserve"> </v>
      </c>
      <c r="G40" s="203">
        <v>3.5</v>
      </c>
      <c r="H40" s="204">
        <v>4.7</v>
      </c>
      <c r="I40" s="205">
        <v>3.6</v>
      </c>
      <c r="J40" s="205">
        <v>3.5</v>
      </c>
      <c r="K40" s="34">
        <f t="shared" si="22"/>
        <v>3.55</v>
      </c>
      <c r="L40" s="206">
        <v>6.8</v>
      </c>
      <c r="M40" s="207">
        <v>7.3</v>
      </c>
      <c r="N40" s="205">
        <v>7.3</v>
      </c>
      <c r="O40" s="205">
        <v>6.1</v>
      </c>
      <c r="P40" s="34">
        <f t="shared" si="23"/>
        <v>7.05</v>
      </c>
      <c r="Q40" s="208"/>
      <c r="R40" s="27">
        <f t="shared" si="24"/>
        <v>10.6</v>
      </c>
      <c r="S40" s="35">
        <f t="shared" si="25"/>
        <v>18.600000000000001</v>
      </c>
      <c r="T40" s="25">
        <f t="shared" si="26"/>
        <v>8</v>
      </c>
      <c r="U40" s="36">
        <f t="shared" si="27"/>
        <v>11</v>
      </c>
      <c r="W40" s="47" t="str">
        <f t="shared" si="28"/>
        <v xml:space="preserve"> </v>
      </c>
      <c r="X40" s="42">
        <f t="shared" si="29"/>
        <v>3.55</v>
      </c>
      <c r="Y40" s="42">
        <f t="shared" si="30"/>
        <v>7.05</v>
      </c>
      <c r="Z40" s="42">
        <f t="shared" si="31"/>
        <v>0</v>
      </c>
      <c r="AA40" s="42">
        <f t="shared" si="32"/>
        <v>10.6</v>
      </c>
      <c r="AB40" s="42">
        <f t="shared" si="33"/>
        <v>18.600000000000001</v>
      </c>
    </row>
    <row r="41" spans="1:28" ht="24.9" customHeight="1" x14ac:dyDescent="0.25">
      <c r="A41" s="44">
        <f>Seznam!B85</f>
        <v>5</v>
      </c>
      <c r="B41" s="2" t="str">
        <f>Seznam!C85</f>
        <v>Barbora Říhová</v>
      </c>
      <c r="C41" s="9">
        <f>Seznam!D85</f>
        <v>2005</v>
      </c>
      <c r="D41" s="45" t="str">
        <f>Seznam!E85</f>
        <v>Sokol Praha VII</v>
      </c>
      <c r="E41" s="45" t="str">
        <f>Seznam!F85</f>
        <v>CZE</v>
      </c>
      <c r="F41" s="210" t="str">
        <f t="shared" si="21"/>
        <v xml:space="preserve"> </v>
      </c>
      <c r="G41" s="203">
        <v>3.1</v>
      </c>
      <c r="H41" s="204">
        <v>2.2000000000000002</v>
      </c>
      <c r="I41" s="205">
        <v>2.2000000000000002</v>
      </c>
      <c r="J41" s="205">
        <v>2.1</v>
      </c>
      <c r="K41" s="34">
        <f t="shared" si="22"/>
        <v>2.2000000000000002</v>
      </c>
      <c r="L41" s="206">
        <v>6.8</v>
      </c>
      <c r="M41" s="207">
        <v>6.8</v>
      </c>
      <c r="N41" s="205">
        <v>5.8</v>
      </c>
      <c r="O41" s="205">
        <v>5.2</v>
      </c>
      <c r="P41" s="34">
        <f t="shared" si="23"/>
        <v>6.3</v>
      </c>
      <c r="Q41" s="208"/>
      <c r="R41" s="27">
        <f t="shared" si="24"/>
        <v>8.5</v>
      </c>
      <c r="S41" s="35">
        <f t="shared" si="25"/>
        <v>18</v>
      </c>
      <c r="T41" s="25">
        <f t="shared" si="26"/>
        <v>15</v>
      </c>
      <c r="U41" s="36">
        <f t="shared" si="27"/>
        <v>14</v>
      </c>
      <c r="W41" s="47" t="str">
        <f t="shared" si="28"/>
        <v xml:space="preserve"> </v>
      </c>
      <c r="X41" s="42">
        <f t="shared" si="29"/>
        <v>2.2000000000000002</v>
      </c>
      <c r="Y41" s="42">
        <f t="shared" si="30"/>
        <v>6.3</v>
      </c>
      <c r="Z41" s="42">
        <f t="shared" si="31"/>
        <v>0</v>
      </c>
      <c r="AA41" s="42">
        <f t="shared" si="32"/>
        <v>8.5</v>
      </c>
      <c r="AB41" s="42">
        <f t="shared" si="33"/>
        <v>18</v>
      </c>
    </row>
    <row r="42" spans="1:28" ht="24.9" customHeight="1" x14ac:dyDescent="0.25">
      <c r="A42" s="44">
        <f>Seznam!B86</f>
        <v>6</v>
      </c>
      <c r="B42" s="2" t="str">
        <f>Seznam!C86</f>
        <v>Nera Štrbac</v>
      </c>
      <c r="C42" s="9">
        <f>Seznam!D86</f>
        <v>2004</v>
      </c>
      <c r="D42" s="45" t="str">
        <f>Seznam!E86</f>
        <v>Maksimir Zagreb</v>
      </c>
      <c r="E42" s="45" t="str">
        <f>Seznam!F86</f>
        <v>CRO</v>
      </c>
      <c r="F42" s="210" t="str">
        <f t="shared" si="21"/>
        <v xml:space="preserve"> </v>
      </c>
      <c r="G42" s="203">
        <v>2.2999999999999998</v>
      </c>
      <c r="H42" s="204">
        <v>4.2</v>
      </c>
      <c r="I42" s="205">
        <v>2.4</v>
      </c>
      <c r="J42" s="205">
        <v>2.2999999999999998</v>
      </c>
      <c r="K42" s="34">
        <f t="shared" si="22"/>
        <v>2.35</v>
      </c>
      <c r="L42" s="206">
        <v>5.8</v>
      </c>
      <c r="M42" s="207">
        <v>5</v>
      </c>
      <c r="N42" s="205">
        <v>4.5</v>
      </c>
      <c r="O42" s="205">
        <v>4.5</v>
      </c>
      <c r="P42" s="34">
        <f t="shared" si="23"/>
        <v>4.75</v>
      </c>
      <c r="Q42" s="208">
        <v>0.6</v>
      </c>
      <c r="R42" s="27">
        <f t="shared" si="24"/>
        <v>6.5</v>
      </c>
      <c r="S42" s="35">
        <f t="shared" si="25"/>
        <v>16.25</v>
      </c>
      <c r="T42" s="25">
        <f t="shared" si="26"/>
        <v>23</v>
      </c>
      <c r="U42" s="36">
        <f t="shared" si="27"/>
        <v>19</v>
      </c>
      <c r="W42" s="47" t="str">
        <f t="shared" si="28"/>
        <v xml:space="preserve"> </v>
      </c>
      <c r="X42" s="42">
        <f t="shared" si="29"/>
        <v>2.35</v>
      </c>
      <c r="Y42" s="42">
        <f t="shared" si="30"/>
        <v>4.75</v>
      </c>
      <c r="Z42" s="42">
        <f t="shared" si="31"/>
        <v>0.6</v>
      </c>
      <c r="AA42" s="42">
        <f t="shared" si="32"/>
        <v>6.5</v>
      </c>
      <c r="AB42" s="42">
        <f t="shared" si="33"/>
        <v>16.25</v>
      </c>
    </row>
    <row r="43" spans="1:28" ht="24.9" customHeight="1" x14ac:dyDescent="0.25">
      <c r="A43" s="44">
        <f>Seznam!B87</f>
        <v>7</v>
      </c>
      <c r="B43" s="2" t="str">
        <f>Seznam!C87</f>
        <v>Flora Perl</v>
      </c>
      <c r="C43" s="9">
        <f>Seznam!D87</f>
        <v>2005</v>
      </c>
      <c r="D43" s="45" t="str">
        <f>Seznam!E87</f>
        <v>TGU Salzburg</v>
      </c>
      <c r="E43" s="45" t="str">
        <f>Seznam!F87</f>
        <v>AUT</v>
      </c>
      <c r="F43" s="210" t="str">
        <f t="shared" si="21"/>
        <v xml:space="preserve"> </v>
      </c>
      <c r="G43" s="203">
        <v>1.6</v>
      </c>
      <c r="H43" s="204">
        <v>0.8</v>
      </c>
      <c r="I43" s="205">
        <v>1.1000000000000001</v>
      </c>
      <c r="J43" s="205">
        <v>1.4</v>
      </c>
      <c r="K43" s="34">
        <f t="shared" si="22"/>
        <v>1.25</v>
      </c>
      <c r="L43" s="206">
        <v>6.2</v>
      </c>
      <c r="M43" s="207">
        <v>6.4</v>
      </c>
      <c r="N43" s="205">
        <v>5.6</v>
      </c>
      <c r="O43" s="205">
        <v>5.2</v>
      </c>
      <c r="P43" s="34">
        <f t="shared" si="23"/>
        <v>5.9</v>
      </c>
      <c r="Q43" s="208"/>
      <c r="R43" s="27">
        <f t="shared" si="24"/>
        <v>7.15</v>
      </c>
      <c r="S43" s="35">
        <f t="shared" si="25"/>
        <v>15.55</v>
      </c>
      <c r="T43" s="25">
        <f t="shared" si="26"/>
        <v>22</v>
      </c>
      <c r="U43" s="36">
        <f t="shared" si="27"/>
        <v>22</v>
      </c>
      <c r="W43" s="47" t="str">
        <f t="shared" si="28"/>
        <v xml:space="preserve"> </v>
      </c>
      <c r="X43" s="42">
        <f t="shared" si="29"/>
        <v>1.25</v>
      </c>
      <c r="Y43" s="42">
        <f t="shared" si="30"/>
        <v>5.9</v>
      </c>
      <c r="Z43" s="42">
        <f t="shared" si="31"/>
        <v>0</v>
      </c>
      <c r="AA43" s="42">
        <f t="shared" si="32"/>
        <v>7.15</v>
      </c>
      <c r="AB43" s="42">
        <f t="shared" si="33"/>
        <v>15.55</v>
      </c>
    </row>
    <row r="44" spans="1:28" ht="24.9" customHeight="1" x14ac:dyDescent="0.25">
      <c r="A44" s="44">
        <f>Seznam!B88</f>
        <v>9</v>
      </c>
      <c r="B44" s="2" t="str">
        <f>Seznam!C88</f>
        <v>Alexandra Jurgas</v>
      </c>
      <c r="C44" s="9">
        <f>Seznam!D88</f>
        <v>2004</v>
      </c>
      <c r="D44" s="45" t="str">
        <f>Seznam!E88</f>
        <v>UKS 41 Lodž</v>
      </c>
      <c r="E44" s="45" t="str">
        <f>Seznam!F88</f>
        <v>POL</v>
      </c>
      <c r="F44" s="210" t="str">
        <f t="shared" si="21"/>
        <v xml:space="preserve"> </v>
      </c>
      <c r="G44" s="203">
        <v>4.8</v>
      </c>
      <c r="H44" s="204">
        <v>3.7</v>
      </c>
      <c r="I44" s="205">
        <v>3.9</v>
      </c>
      <c r="J44" s="205">
        <v>3.8</v>
      </c>
      <c r="K44" s="34">
        <f t="shared" si="22"/>
        <v>3.85</v>
      </c>
      <c r="L44" s="206">
        <v>6.9</v>
      </c>
      <c r="M44" s="207">
        <v>7.6</v>
      </c>
      <c r="N44" s="205">
        <v>6.3</v>
      </c>
      <c r="O44" s="205">
        <v>6.8</v>
      </c>
      <c r="P44" s="34">
        <f t="shared" si="23"/>
        <v>6.85</v>
      </c>
      <c r="Q44" s="208"/>
      <c r="R44" s="27">
        <f t="shared" si="24"/>
        <v>10.7</v>
      </c>
      <c r="S44" s="35">
        <f t="shared" si="25"/>
        <v>22.15</v>
      </c>
      <c r="T44" s="25">
        <f t="shared" si="26"/>
        <v>6</v>
      </c>
      <c r="U44" s="36">
        <f t="shared" si="27"/>
        <v>5</v>
      </c>
      <c r="W44" s="47" t="str">
        <f t="shared" si="28"/>
        <v xml:space="preserve"> </v>
      </c>
      <c r="X44" s="42">
        <f t="shared" si="29"/>
        <v>3.85</v>
      </c>
      <c r="Y44" s="42">
        <f t="shared" si="30"/>
        <v>6.85</v>
      </c>
      <c r="Z44" s="42">
        <f t="shared" si="31"/>
        <v>0</v>
      </c>
      <c r="AA44" s="42">
        <f t="shared" si="32"/>
        <v>10.7</v>
      </c>
      <c r="AB44" s="42">
        <f t="shared" si="33"/>
        <v>22.15</v>
      </c>
    </row>
    <row r="45" spans="1:28" ht="24.9" customHeight="1" x14ac:dyDescent="0.25">
      <c r="A45" s="44">
        <f>Seznam!B89</f>
        <v>10</v>
      </c>
      <c r="B45" s="2" t="str">
        <f>Seznam!C89</f>
        <v xml:space="preserve">Walczakiewicz Maja </v>
      </c>
      <c r="C45" s="9">
        <f>Seznam!D89</f>
        <v>2004</v>
      </c>
      <c r="D45" s="45" t="str">
        <f>Seznam!E89</f>
        <v>Blekitna Szczecin</v>
      </c>
      <c r="E45" s="45" t="str">
        <f>Seznam!F89</f>
        <v>POL</v>
      </c>
      <c r="F45" s="210" t="str">
        <f t="shared" si="21"/>
        <v xml:space="preserve"> </v>
      </c>
      <c r="G45" s="203">
        <v>3</v>
      </c>
      <c r="H45" s="204">
        <v>3.9</v>
      </c>
      <c r="I45" s="205">
        <v>3.1</v>
      </c>
      <c r="J45" s="205">
        <v>3.1</v>
      </c>
      <c r="K45" s="34">
        <f t="shared" si="22"/>
        <v>3.1</v>
      </c>
      <c r="L45" s="206">
        <v>7</v>
      </c>
      <c r="M45" s="207">
        <v>7.5</v>
      </c>
      <c r="N45" s="205">
        <v>6.6</v>
      </c>
      <c r="O45" s="205">
        <v>6.5</v>
      </c>
      <c r="P45" s="34">
        <f t="shared" si="23"/>
        <v>6.8</v>
      </c>
      <c r="Q45" s="208"/>
      <c r="R45" s="27">
        <f t="shared" si="24"/>
        <v>9.9</v>
      </c>
      <c r="S45" s="35">
        <f t="shared" si="25"/>
        <v>20.55</v>
      </c>
      <c r="T45" s="25">
        <f t="shared" si="26"/>
        <v>10</v>
      </c>
      <c r="U45" s="36">
        <f t="shared" si="27"/>
        <v>6</v>
      </c>
      <c r="W45" s="47" t="str">
        <f t="shared" si="28"/>
        <v xml:space="preserve"> </v>
      </c>
      <c r="X45" s="42">
        <f t="shared" si="29"/>
        <v>3.1</v>
      </c>
      <c r="Y45" s="42">
        <f t="shared" si="30"/>
        <v>6.8</v>
      </c>
      <c r="Z45" s="42">
        <f t="shared" si="31"/>
        <v>0</v>
      </c>
      <c r="AA45" s="42">
        <f t="shared" si="32"/>
        <v>9.9</v>
      </c>
      <c r="AB45" s="42">
        <f t="shared" si="33"/>
        <v>20.55</v>
      </c>
    </row>
    <row r="46" spans="1:28" ht="24.9" customHeight="1" x14ac:dyDescent="0.25">
      <c r="A46" s="44">
        <f>Seznam!B90</f>
        <v>11</v>
      </c>
      <c r="B46" s="2" t="str">
        <f>Seznam!C90</f>
        <v>Tereza Čermáková</v>
      </c>
      <c r="C46" s="9">
        <f>Seznam!D90</f>
        <v>2005</v>
      </c>
      <c r="D46" s="45" t="str">
        <f>Seznam!E90</f>
        <v>TJ Sokol Hodkovičky</v>
      </c>
      <c r="E46" s="45" t="str">
        <f>Seznam!F90</f>
        <v>CZE</v>
      </c>
      <c r="F46" s="210" t="str">
        <f t="shared" si="21"/>
        <v xml:space="preserve"> </v>
      </c>
      <c r="G46" s="203">
        <v>4.0999999999999996</v>
      </c>
      <c r="H46" s="204">
        <v>3.6</v>
      </c>
      <c r="I46" s="205">
        <v>4.5</v>
      </c>
      <c r="J46" s="205">
        <v>3.2</v>
      </c>
      <c r="K46" s="34">
        <f t="shared" si="22"/>
        <v>3.85</v>
      </c>
      <c r="L46" s="206">
        <v>7</v>
      </c>
      <c r="M46" s="207">
        <v>6.6</v>
      </c>
      <c r="N46" s="205">
        <v>5.9</v>
      </c>
      <c r="O46" s="205">
        <v>7.1</v>
      </c>
      <c r="P46" s="34">
        <f t="shared" si="23"/>
        <v>6.8</v>
      </c>
      <c r="Q46" s="208"/>
      <c r="R46" s="27">
        <f t="shared" si="24"/>
        <v>10.65</v>
      </c>
      <c r="S46" s="35">
        <f t="shared" si="25"/>
        <v>19.149999999999999</v>
      </c>
      <c r="T46" s="25">
        <f t="shared" si="26"/>
        <v>7</v>
      </c>
      <c r="U46" s="36">
        <f t="shared" si="27"/>
        <v>10</v>
      </c>
      <c r="W46" s="47" t="str">
        <f t="shared" si="28"/>
        <v xml:space="preserve"> </v>
      </c>
      <c r="X46" s="42">
        <f t="shared" si="29"/>
        <v>3.85</v>
      </c>
      <c r="Y46" s="42">
        <f t="shared" si="30"/>
        <v>6.8</v>
      </c>
      <c r="Z46" s="42">
        <f t="shared" si="31"/>
        <v>0</v>
      </c>
      <c r="AA46" s="42">
        <f t="shared" si="32"/>
        <v>10.65</v>
      </c>
      <c r="AB46" s="42">
        <f t="shared" si="33"/>
        <v>19.149999999999999</v>
      </c>
    </row>
    <row r="47" spans="1:28" ht="24.9" customHeight="1" x14ac:dyDescent="0.25">
      <c r="A47" s="44">
        <f>Seznam!B91</f>
        <v>12</v>
      </c>
      <c r="B47" s="2" t="str">
        <f>Seznam!C91</f>
        <v>Nathali Tučková</v>
      </c>
      <c r="C47" s="9">
        <f>Seznam!D91</f>
        <v>2005</v>
      </c>
      <c r="D47" s="45" t="str">
        <f>Seznam!E91</f>
        <v>TJ Slavia Hradec Králové</v>
      </c>
      <c r="E47" s="45" t="str">
        <f>Seznam!F91</f>
        <v>CZE</v>
      </c>
      <c r="F47" s="210" t="str">
        <f t="shared" si="21"/>
        <v xml:space="preserve"> </v>
      </c>
      <c r="G47" s="203">
        <v>3.1</v>
      </c>
      <c r="H47" s="204">
        <v>4</v>
      </c>
      <c r="I47" s="205">
        <v>3.2</v>
      </c>
      <c r="J47" s="205">
        <v>2.7</v>
      </c>
      <c r="K47" s="34">
        <f t="shared" si="22"/>
        <v>3.15</v>
      </c>
      <c r="L47" s="206">
        <v>7.1</v>
      </c>
      <c r="M47" s="207">
        <v>6.7</v>
      </c>
      <c r="N47" s="205">
        <v>7.1</v>
      </c>
      <c r="O47" s="205">
        <v>5.8</v>
      </c>
      <c r="P47" s="34">
        <f t="shared" si="23"/>
        <v>6.9</v>
      </c>
      <c r="Q47" s="208"/>
      <c r="R47" s="27">
        <f t="shared" si="24"/>
        <v>10.050000000000001</v>
      </c>
      <c r="S47" s="35">
        <f t="shared" si="25"/>
        <v>17.200000000000003</v>
      </c>
      <c r="T47" s="25">
        <f t="shared" si="26"/>
        <v>9</v>
      </c>
      <c r="U47" s="36">
        <f t="shared" si="27"/>
        <v>17</v>
      </c>
      <c r="W47" s="47" t="str">
        <f t="shared" si="28"/>
        <v xml:space="preserve"> </v>
      </c>
      <c r="X47" s="42">
        <f t="shared" si="29"/>
        <v>3.15</v>
      </c>
      <c r="Y47" s="42">
        <f t="shared" si="30"/>
        <v>6.9</v>
      </c>
      <c r="Z47" s="42">
        <f t="shared" si="31"/>
        <v>0</v>
      </c>
      <c r="AA47" s="42">
        <f t="shared" si="32"/>
        <v>10.050000000000001</v>
      </c>
      <c r="AB47" s="42">
        <f t="shared" si="33"/>
        <v>17.200000000000003</v>
      </c>
    </row>
    <row r="48" spans="1:28" ht="24.9" customHeight="1" x14ac:dyDescent="0.25">
      <c r="A48" s="44">
        <f>Seznam!B92</f>
        <v>13</v>
      </c>
      <c r="B48" s="2" t="str">
        <f>Seznam!C92</f>
        <v>Diana Avtová</v>
      </c>
      <c r="C48" s="9">
        <f>Seznam!D92</f>
        <v>2004</v>
      </c>
      <c r="D48" s="45" t="str">
        <f>Seznam!E92</f>
        <v>TJ ZŠ Hostivař Praha</v>
      </c>
      <c r="E48" s="45" t="str">
        <f>Seznam!F92</f>
        <v>CZE</v>
      </c>
      <c r="F48" s="210" t="str">
        <f t="shared" si="21"/>
        <v xml:space="preserve"> </v>
      </c>
      <c r="G48" s="203">
        <v>7.1</v>
      </c>
      <c r="H48" s="204">
        <v>6.1</v>
      </c>
      <c r="I48" s="205">
        <v>5.7</v>
      </c>
      <c r="J48" s="205">
        <v>5</v>
      </c>
      <c r="K48" s="34">
        <f t="shared" si="22"/>
        <v>5.9</v>
      </c>
      <c r="L48" s="206">
        <v>7</v>
      </c>
      <c r="M48" s="207">
        <v>7.2</v>
      </c>
      <c r="N48" s="205">
        <v>6.1</v>
      </c>
      <c r="O48" s="205">
        <v>7.1</v>
      </c>
      <c r="P48" s="34">
        <f t="shared" si="23"/>
        <v>7.05</v>
      </c>
      <c r="Q48" s="208"/>
      <c r="R48" s="27">
        <f t="shared" si="24"/>
        <v>12.95</v>
      </c>
      <c r="S48" s="35">
        <f t="shared" si="25"/>
        <v>24.4</v>
      </c>
      <c r="T48" s="25">
        <f t="shared" si="26"/>
        <v>2</v>
      </c>
      <c r="U48" s="36">
        <f t="shared" si="27"/>
        <v>3</v>
      </c>
      <c r="W48" s="47" t="str">
        <f t="shared" si="28"/>
        <v xml:space="preserve"> </v>
      </c>
      <c r="X48" s="42">
        <f t="shared" si="29"/>
        <v>5.9</v>
      </c>
      <c r="Y48" s="42">
        <f t="shared" si="30"/>
        <v>7.05</v>
      </c>
      <c r="Z48" s="42">
        <f t="shared" si="31"/>
        <v>0</v>
      </c>
      <c r="AA48" s="42">
        <f t="shared" si="32"/>
        <v>12.95</v>
      </c>
      <c r="AB48" s="42">
        <f t="shared" si="33"/>
        <v>24.4</v>
      </c>
    </row>
    <row r="49" spans="1:28" ht="24.9" customHeight="1" x14ac:dyDescent="0.25">
      <c r="A49" s="44">
        <f>Seznam!B93</f>
        <v>14</v>
      </c>
      <c r="B49" s="2" t="str">
        <f>Seznam!C93</f>
        <v>Lena Sommerbichler</v>
      </c>
      <c r="C49" s="9">
        <f>Seznam!D93</f>
        <v>2005</v>
      </c>
      <c r="D49" s="45" t="str">
        <f>Seznam!E93</f>
        <v>Sportunion Rauris</v>
      </c>
      <c r="E49" s="45" t="str">
        <f>Seznam!F93</f>
        <v>AUT</v>
      </c>
      <c r="F49" s="210" t="str">
        <f t="shared" si="21"/>
        <v xml:space="preserve"> </v>
      </c>
      <c r="G49" s="203">
        <v>1</v>
      </c>
      <c r="H49" s="204">
        <v>1.5</v>
      </c>
      <c r="I49" s="205">
        <v>1.7</v>
      </c>
      <c r="J49" s="205">
        <v>1.2</v>
      </c>
      <c r="K49" s="34">
        <f t="shared" si="22"/>
        <v>1.35</v>
      </c>
      <c r="L49" s="206">
        <v>4.7</v>
      </c>
      <c r="M49" s="207">
        <v>3.5</v>
      </c>
      <c r="N49" s="205">
        <v>4.9000000000000004</v>
      </c>
      <c r="O49" s="205">
        <v>4.7</v>
      </c>
      <c r="P49" s="34">
        <f t="shared" si="23"/>
        <v>4.7</v>
      </c>
      <c r="Q49" s="208"/>
      <c r="R49" s="27">
        <f t="shared" si="24"/>
        <v>6.0500000000000007</v>
      </c>
      <c r="S49" s="35">
        <f t="shared" si="25"/>
        <v>13.200000000000001</v>
      </c>
      <c r="T49" s="25">
        <f t="shared" si="26"/>
        <v>25</v>
      </c>
      <c r="U49" s="36">
        <f t="shared" si="27"/>
        <v>25</v>
      </c>
      <c r="W49" s="47" t="str">
        <f t="shared" si="28"/>
        <v xml:space="preserve"> </v>
      </c>
      <c r="X49" s="42">
        <f t="shared" si="29"/>
        <v>1.35</v>
      </c>
      <c r="Y49" s="42">
        <f t="shared" si="30"/>
        <v>4.7</v>
      </c>
      <c r="Z49" s="42">
        <f t="shared" si="31"/>
        <v>0</v>
      </c>
      <c r="AA49" s="42">
        <f t="shared" si="32"/>
        <v>6.0500000000000007</v>
      </c>
      <c r="AB49" s="42">
        <f t="shared" si="33"/>
        <v>13.200000000000001</v>
      </c>
    </row>
    <row r="50" spans="1:28" ht="24.9" customHeight="1" x14ac:dyDescent="0.25">
      <c r="A50" s="44">
        <f>Seznam!B94</f>
        <v>15</v>
      </c>
      <c r="B50" s="2" t="str">
        <f>Seznam!C94</f>
        <v>Xenie Klimenko</v>
      </c>
      <c r="C50" s="9">
        <f>Seznam!D94</f>
        <v>2004</v>
      </c>
      <c r="D50" s="45" t="str">
        <f>Seznam!E94</f>
        <v>Volgograd</v>
      </c>
      <c r="E50" s="45" t="str">
        <f>Seznam!F94</f>
        <v>RUS</v>
      </c>
      <c r="F50" s="210" t="str">
        <f t="shared" si="21"/>
        <v xml:space="preserve"> </v>
      </c>
      <c r="G50" s="203">
        <v>6.6</v>
      </c>
      <c r="H50" s="204">
        <v>6.6</v>
      </c>
      <c r="I50" s="205">
        <v>7.4</v>
      </c>
      <c r="J50" s="205">
        <v>6.1</v>
      </c>
      <c r="K50" s="34">
        <f t="shared" si="22"/>
        <v>6.6</v>
      </c>
      <c r="L50" s="206">
        <v>8</v>
      </c>
      <c r="M50" s="207">
        <v>8.6999999999999993</v>
      </c>
      <c r="N50" s="205">
        <v>8.1999999999999993</v>
      </c>
      <c r="O50" s="205">
        <v>8.6</v>
      </c>
      <c r="P50" s="34">
        <f t="shared" si="23"/>
        <v>8.4</v>
      </c>
      <c r="Q50" s="208"/>
      <c r="R50" s="27">
        <f t="shared" si="24"/>
        <v>15</v>
      </c>
      <c r="S50" s="35">
        <f t="shared" si="25"/>
        <v>30.45</v>
      </c>
      <c r="T50" s="25">
        <f t="shared" si="26"/>
        <v>1</v>
      </c>
      <c r="U50" s="36">
        <f t="shared" si="27"/>
        <v>1</v>
      </c>
      <c r="W50" s="47" t="str">
        <f t="shared" si="28"/>
        <v xml:space="preserve"> </v>
      </c>
      <c r="X50" s="42">
        <f t="shared" si="29"/>
        <v>6.6</v>
      </c>
      <c r="Y50" s="42">
        <f t="shared" si="30"/>
        <v>8.4</v>
      </c>
      <c r="Z50" s="42">
        <f t="shared" si="31"/>
        <v>0</v>
      </c>
      <c r="AA50" s="42">
        <f t="shared" si="32"/>
        <v>15</v>
      </c>
      <c r="AB50" s="42">
        <f t="shared" si="33"/>
        <v>30.45</v>
      </c>
    </row>
    <row r="51" spans="1:28" ht="24.9" customHeight="1" x14ac:dyDescent="0.25">
      <c r="A51" s="44">
        <f>Seznam!B95</f>
        <v>16</v>
      </c>
      <c r="B51" s="2" t="str">
        <f>Seznam!C95</f>
        <v>Johanna Illichmann</v>
      </c>
      <c r="C51" s="9">
        <f>Seznam!D95</f>
        <v>2005</v>
      </c>
      <c r="D51" s="45" t="str">
        <f>Seznam!E95</f>
        <v>TGU Salzburg</v>
      </c>
      <c r="E51" s="45" t="str">
        <f>Seznam!F95</f>
        <v>AUT</v>
      </c>
      <c r="F51" s="210" t="str">
        <f t="shared" si="21"/>
        <v xml:space="preserve"> </v>
      </c>
      <c r="G51" s="203">
        <v>2</v>
      </c>
      <c r="H51" s="204">
        <v>1.8</v>
      </c>
      <c r="I51" s="205">
        <v>2.5</v>
      </c>
      <c r="J51" s="205">
        <v>2.2000000000000002</v>
      </c>
      <c r="K51" s="34">
        <f t="shared" si="22"/>
        <v>2.1</v>
      </c>
      <c r="L51" s="206">
        <v>4.7</v>
      </c>
      <c r="M51" s="207">
        <v>6.2</v>
      </c>
      <c r="N51" s="205">
        <v>6.4</v>
      </c>
      <c r="O51" s="205">
        <v>6.6</v>
      </c>
      <c r="P51" s="34">
        <f t="shared" si="23"/>
        <v>6.3</v>
      </c>
      <c r="Q51" s="208"/>
      <c r="R51" s="27">
        <f t="shared" si="24"/>
        <v>8.4</v>
      </c>
      <c r="S51" s="35">
        <f t="shared" si="25"/>
        <v>15.4</v>
      </c>
      <c r="T51" s="25">
        <f t="shared" si="26"/>
        <v>17</v>
      </c>
      <c r="U51" s="36">
        <f t="shared" si="27"/>
        <v>23</v>
      </c>
      <c r="W51" s="47" t="str">
        <f t="shared" si="28"/>
        <v xml:space="preserve"> </v>
      </c>
      <c r="X51" s="42">
        <f t="shared" si="29"/>
        <v>2.1</v>
      </c>
      <c r="Y51" s="42">
        <f t="shared" si="30"/>
        <v>6.3</v>
      </c>
      <c r="Z51" s="42">
        <f t="shared" si="31"/>
        <v>0</v>
      </c>
      <c r="AA51" s="42">
        <f t="shared" si="32"/>
        <v>8.4</v>
      </c>
      <c r="AB51" s="42">
        <f t="shared" si="33"/>
        <v>15.4</v>
      </c>
    </row>
    <row r="52" spans="1:28" ht="24.9" customHeight="1" x14ac:dyDescent="0.25">
      <c r="A52" s="44">
        <f>Seznam!B96</f>
        <v>17</v>
      </c>
      <c r="B52" s="2" t="str">
        <f>Seznam!C96</f>
        <v>Johanka Vejnarová</v>
      </c>
      <c r="C52" s="9">
        <f>Seznam!D96</f>
        <v>2004</v>
      </c>
      <c r="D52" s="45" t="str">
        <f>Seznam!E96</f>
        <v>Sokol Praha VII</v>
      </c>
      <c r="E52" s="45" t="str">
        <f>Seznam!F96</f>
        <v>CZE</v>
      </c>
      <c r="F52" s="210" t="str">
        <f t="shared" si="21"/>
        <v xml:space="preserve"> </v>
      </c>
      <c r="G52" s="203">
        <v>3.3</v>
      </c>
      <c r="H52" s="204">
        <v>3</v>
      </c>
      <c r="I52" s="205">
        <v>2.1</v>
      </c>
      <c r="J52" s="205">
        <v>2.1</v>
      </c>
      <c r="K52" s="34">
        <f t="shared" si="22"/>
        <v>2.5499999999999998</v>
      </c>
      <c r="L52" s="206">
        <v>6.7</v>
      </c>
      <c r="M52" s="207">
        <v>6.6</v>
      </c>
      <c r="N52" s="205">
        <v>5.9</v>
      </c>
      <c r="O52" s="205">
        <v>6.2</v>
      </c>
      <c r="P52" s="34">
        <f t="shared" si="23"/>
        <v>6.4</v>
      </c>
      <c r="Q52" s="208"/>
      <c r="R52" s="27">
        <f t="shared" si="24"/>
        <v>8.9499999999999993</v>
      </c>
      <c r="S52" s="35">
        <f t="shared" si="25"/>
        <v>17.399999999999999</v>
      </c>
      <c r="T52" s="25">
        <f t="shared" si="26"/>
        <v>14</v>
      </c>
      <c r="U52" s="36">
        <f t="shared" si="27"/>
        <v>15</v>
      </c>
      <c r="W52" s="47" t="str">
        <f t="shared" si="28"/>
        <v xml:space="preserve"> </v>
      </c>
      <c r="X52" s="42">
        <f t="shared" si="29"/>
        <v>2.5499999999999998</v>
      </c>
      <c r="Y52" s="42">
        <f t="shared" si="30"/>
        <v>6.4</v>
      </c>
      <c r="Z52" s="42">
        <f t="shared" si="31"/>
        <v>0</v>
      </c>
      <c r="AA52" s="42">
        <f t="shared" si="32"/>
        <v>8.9499999999999993</v>
      </c>
      <c r="AB52" s="42">
        <f t="shared" si="33"/>
        <v>17.399999999999999</v>
      </c>
    </row>
    <row r="53" spans="1:28" ht="24.9" customHeight="1" x14ac:dyDescent="0.25">
      <c r="A53" s="44">
        <f>Seznam!B97</f>
        <v>18</v>
      </c>
      <c r="B53" s="2" t="str">
        <f>Seznam!C97</f>
        <v xml:space="preserve">Marika Błaszkiewicz </v>
      </c>
      <c r="C53" s="9">
        <f>Seznam!D97</f>
        <v>2005</v>
      </c>
      <c r="D53" s="45" t="str">
        <f>Seznam!E97</f>
        <v>Blekitna Szczecin</v>
      </c>
      <c r="E53" s="45" t="str">
        <f>Seznam!F97</f>
        <v>POL</v>
      </c>
      <c r="F53" s="210" t="str">
        <f t="shared" si="21"/>
        <v xml:space="preserve"> </v>
      </c>
      <c r="G53" s="203">
        <v>2.5</v>
      </c>
      <c r="H53" s="204">
        <v>2.6</v>
      </c>
      <c r="I53" s="205">
        <v>2</v>
      </c>
      <c r="J53" s="205">
        <v>2.1</v>
      </c>
      <c r="K53" s="34">
        <f t="shared" si="22"/>
        <v>2.2999999999999998</v>
      </c>
      <c r="L53" s="206">
        <v>4.8</v>
      </c>
      <c r="M53" s="207">
        <v>4.5999999999999996</v>
      </c>
      <c r="N53" s="205">
        <v>6.1</v>
      </c>
      <c r="O53" s="205">
        <v>4.5999999999999996</v>
      </c>
      <c r="P53" s="34">
        <f t="shared" si="23"/>
        <v>4.7</v>
      </c>
      <c r="Q53" s="208">
        <v>0.8</v>
      </c>
      <c r="R53" s="27">
        <f t="shared" si="24"/>
        <v>6.2</v>
      </c>
      <c r="S53" s="35">
        <f t="shared" si="25"/>
        <v>15.600000000000001</v>
      </c>
      <c r="T53" s="25">
        <f t="shared" si="26"/>
        <v>24</v>
      </c>
      <c r="U53" s="36">
        <f t="shared" si="27"/>
        <v>21</v>
      </c>
      <c r="W53" s="47" t="str">
        <f t="shared" si="28"/>
        <v xml:space="preserve"> </v>
      </c>
      <c r="X53" s="42">
        <f t="shared" si="29"/>
        <v>2.2999999999999998</v>
      </c>
      <c r="Y53" s="42">
        <f t="shared" si="30"/>
        <v>4.7</v>
      </c>
      <c r="Z53" s="42">
        <f t="shared" si="31"/>
        <v>0.8</v>
      </c>
      <c r="AA53" s="42">
        <f t="shared" si="32"/>
        <v>6.2</v>
      </c>
      <c r="AB53" s="42">
        <f t="shared" si="33"/>
        <v>15.600000000000001</v>
      </c>
    </row>
    <row r="54" spans="1:28" ht="24.9" customHeight="1" x14ac:dyDescent="0.25">
      <c r="A54" s="44">
        <f>Seznam!B98</f>
        <v>20</v>
      </c>
      <c r="B54" s="2" t="str">
        <f>Seznam!C98</f>
        <v>Veronika Ruckerová</v>
      </c>
      <c r="C54" s="9">
        <f>Seznam!D98</f>
        <v>2004</v>
      </c>
      <c r="D54" s="45" t="str">
        <f>Seznam!E98</f>
        <v>TJ ZŠ Hostivař Praha</v>
      </c>
      <c r="E54" s="45" t="str">
        <f>Seznam!F98</f>
        <v>CZE</v>
      </c>
      <c r="F54" s="210" t="str">
        <f t="shared" si="21"/>
        <v xml:space="preserve"> </v>
      </c>
      <c r="G54" s="203">
        <v>4.4000000000000004</v>
      </c>
      <c r="H54" s="204">
        <v>2.1</v>
      </c>
      <c r="I54" s="205">
        <v>2.8</v>
      </c>
      <c r="J54" s="205">
        <v>3.1</v>
      </c>
      <c r="K54" s="34">
        <f t="shared" si="22"/>
        <v>2.95</v>
      </c>
      <c r="L54" s="206">
        <v>5.5</v>
      </c>
      <c r="M54" s="207">
        <v>6.1</v>
      </c>
      <c r="N54" s="205">
        <v>5</v>
      </c>
      <c r="O54" s="205">
        <v>5.2</v>
      </c>
      <c r="P54" s="34">
        <f t="shared" si="23"/>
        <v>5.35</v>
      </c>
      <c r="Q54" s="208"/>
      <c r="R54" s="27">
        <f t="shared" si="24"/>
        <v>8.3000000000000007</v>
      </c>
      <c r="S54" s="35">
        <f t="shared" si="25"/>
        <v>17.3</v>
      </c>
      <c r="T54" s="25">
        <f t="shared" si="26"/>
        <v>18</v>
      </c>
      <c r="U54" s="36">
        <f t="shared" si="27"/>
        <v>16</v>
      </c>
      <c r="W54" s="47" t="str">
        <f t="shared" si="28"/>
        <v xml:space="preserve"> </v>
      </c>
      <c r="X54" s="42">
        <f t="shared" si="29"/>
        <v>2.95</v>
      </c>
      <c r="Y54" s="42">
        <f t="shared" si="30"/>
        <v>5.35</v>
      </c>
      <c r="Z54" s="42">
        <f t="shared" si="31"/>
        <v>0</v>
      </c>
      <c r="AA54" s="42">
        <f t="shared" si="32"/>
        <v>8.3000000000000007</v>
      </c>
      <c r="AB54" s="42">
        <f t="shared" si="33"/>
        <v>17.3</v>
      </c>
    </row>
    <row r="55" spans="1:28" ht="24.9" customHeight="1" x14ac:dyDescent="0.25">
      <c r="A55" s="44">
        <f>Seznam!B99</f>
        <v>21</v>
      </c>
      <c r="B55" s="2" t="str">
        <f>Seznam!C99</f>
        <v>Julie Musilová</v>
      </c>
      <c r="C55" s="9">
        <f>Seznam!D99</f>
        <v>2004</v>
      </c>
      <c r="D55" s="45" t="str">
        <f>Seznam!E99</f>
        <v>SKP MG Brno</v>
      </c>
      <c r="E55" s="45" t="str">
        <f>Seznam!F99</f>
        <v>CZE</v>
      </c>
      <c r="F55" s="210" t="str">
        <f t="shared" si="21"/>
        <v xml:space="preserve"> </v>
      </c>
      <c r="G55" s="203">
        <v>3</v>
      </c>
      <c r="H55" s="204">
        <v>4.2</v>
      </c>
      <c r="I55" s="205">
        <v>3.3</v>
      </c>
      <c r="J55" s="205">
        <v>3.3</v>
      </c>
      <c r="K55" s="34">
        <f t="shared" si="22"/>
        <v>3.3</v>
      </c>
      <c r="L55" s="206">
        <v>6.6</v>
      </c>
      <c r="M55" s="207">
        <v>7</v>
      </c>
      <c r="N55" s="205">
        <v>6</v>
      </c>
      <c r="O55" s="205">
        <v>6</v>
      </c>
      <c r="P55" s="34">
        <f t="shared" si="23"/>
        <v>6.3</v>
      </c>
      <c r="Q55" s="208"/>
      <c r="R55" s="27">
        <f t="shared" si="24"/>
        <v>9.6</v>
      </c>
      <c r="S55" s="35">
        <f t="shared" si="25"/>
        <v>19.75</v>
      </c>
      <c r="T55" s="25">
        <f t="shared" si="26"/>
        <v>11</v>
      </c>
      <c r="U55" s="36">
        <f t="shared" si="27"/>
        <v>8</v>
      </c>
      <c r="W55" s="47" t="str">
        <f t="shared" si="28"/>
        <v xml:space="preserve"> </v>
      </c>
      <c r="X55" s="42">
        <f t="shared" si="29"/>
        <v>3.3</v>
      </c>
      <c r="Y55" s="42">
        <f t="shared" si="30"/>
        <v>6.3</v>
      </c>
      <c r="Z55" s="42">
        <f t="shared" si="31"/>
        <v>0</v>
      </c>
      <c r="AA55" s="42">
        <f t="shared" si="32"/>
        <v>9.6</v>
      </c>
      <c r="AB55" s="42">
        <f t="shared" si="33"/>
        <v>19.75</v>
      </c>
    </row>
    <row r="56" spans="1:28" ht="24.9" customHeight="1" x14ac:dyDescent="0.25">
      <c r="A56" s="44">
        <f>Seznam!B100</f>
        <v>22</v>
      </c>
      <c r="B56" s="2" t="str">
        <f>Seznam!C100</f>
        <v>Una Bauer</v>
      </c>
      <c r="C56" s="9">
        <f>Seznam!D100</f>
        <v>2004</v>
      </c>
      <c r="D56" s="45" t="str">
        <f>Seznam!E100</f>
        <v>ÖTB Linz</v>
      </c>
      <c r="E56" s="45" t="str">
        <f>Seznam!F100</f>
        <v>AUT</v>
      </c>
      <c r="F56" s="210" t="str">
        <f t="shared" si="21"/>
        <v xml:space="preserve"> </v>
      </c>
      <c r="G56" s="203">
        <v>2.7</v>
      </c>
      <c r="H56" s="204">
        <v>3.4</v>
      </c>
      <c r="I56" s="205">
        <v>2.7</v>
      </c>
      <c r="J56" s="205">
        <v>2.8</v>
      </c>
      <c r="K56" s="34">
        <f t="shared" si="22"/>
        <v>2.75</v>
      </c>
      <c r="L56" s="206">
        <v>5.8</v>
      </c>
      <c r="M56" s="207">
        <v>5.8</v>
      </c>
      <c r="N56" s="205">
        <v>5.7</v>
      </c>
      <c r="O56" s="205">
        <v>5.0999999999999996</v>
      </c>
      <c r="P56" s="34">
        <f t="shared" si="23"/>
        <v>5.75</v>
      </c>
      <c r="Q56" s="208"/>
      <c r="R56" s="27">
        <f t="shared" si="24"/>
        <v>8.5</v>
      </c>
      <c r="S56" s="35">
        <f t="shared" si="25"/>
        <v>18.100000000000001</v>
      </c>
      <c r="T56" s="25">
        <f t="shared" si="26"/>
        <v>15</v>
      </c>
      <c r="U56" s="36">
        <f t="shared" si="27"/>
        <v>13</v>
      </c>
      <c r="W56" s="47" t="str">
        <f t="shared" si="28"/>
        <v xml:space="preserve"> </v>
      </c>
      <c r="X56" s="42">
        <f t="shared" si="29"/>
        <v>2.75</v>
      </c>
      <c r="Y56" s="42">
        <f t="shared" si="30"/>
        <v>5.75</v>
      </c>
      <c r="Z56" s="42">
        <f t="shared" si="31"/>
        <v>0</v>
      </c>
      <c r="AA56" s="42">
        <f t="shared" si="32"/>
        <v>8.5</v>
      </c>
      <c r="AB56" s="42">
        <f t="shared" si="33"/>
        <v>18.100000000000001</v>
      </c>
    </row>
    <row r="57" spans="1:28" ht="24.9" customHeight="1" x14ac:dyDescent="0.25">
      <c r="A57" s="44">
        <f>Seznam!B101</f>
        <v>25</v>
      </c>
      <c r="B57" s="2" t="str">
        <f>Seznam!C101</f>
        <v>Denisa Václavíková</v>
      </c>
      <c r="C57" s="9">
        <f>Seznam!D101</f>
        <v>2005</v>
      </c>
      <c r="D57" s="45" t="str">
        <f>Seznam!E101</f>
        <v>SK TART MS Brno</v>
      </c>
      <c r="E57" s="45" t="str">
        <f>Seznam!F101</f>
        <v>CZE</v>
      </c>
      <c r="F57" s="210" t="str">
        <f t="shared" si="21"/>
        <v xml:space="preserve"> </v>
      </c>
      <c r="G57" s="203">
        <v>3.9</v>
      </c>
      <c r="H57" s="204">
        <v>3.7</v>
      </c>
      <c r="I57" s="205">
        <v>4</v>
      </c>
      <c r="J57" s="205">
        <v>2.7</v>
      </c>
      <c r="K57" s="34">
        <f t="shared" ref="K57:K62" si="34">IF($L$2=2,TRUNC(SUM(G57:J57)/2*1000)/1000,IF($L$2=3,TRUNC(SUM(G57:J57)/3*1000)/1000,IF($L$2=4,TRUNC(MEDIAN(G57:J57)*1000)/1000,"???")))</f>
        <v>3.8</v>
      </c>
      <c r="L57" s="206">
        <v>6.9</v>
      </c>
      <c r="M57" s="207">
        <v>7.1</v>
      </c>
      <c r="N57" s="205">
        <v>7.4</v>
      </c>
      <c r="O57" s="205">
        <v>5.9</v>
      </c>
      <c r="P57" s="34">
        <f t="shared" ref="P57:P62" si="35">IF($M$2=2,TRUNC(SUM(L57:M57)/2*1000)/1000,IF($M$2=3,TRUNC(SUM(L57:N57)/3*1000)/1000,IF($M$2=4,TRUNC(MEDIAN(L57:O57)*1000)/1000,"???")))</f>
        <v>7</v>
      </c>
      <c r="Q57" s="208"/>
      <c r="R57" s="27">
        <f t="shared" ref="R57:R62" si="36">K57+P57-Q57</f>
        <v>10.8</v>
      </c>
      <c r="S57" s="35">
        <f t="shared" si="25"/>
        <v>19.899999999999999</v>
      </c>
      <c r="T57" s="25">
        <f t="shared" si="26"/>
        <v>5</v>
      </c>
      <c r="U57" s="36">
        <f t="shared" si="27"/>
        <v>7</v>
      </c>
      <c r="W57" s="47" t="str">
        <f t="shared" ref="W57:W62" si="37">F57</f>
        <v xml:space="preserve"> </v>
      </c>
      <c r="X57" s="42">
        <f t="shared" ref="X57:X62" si="38">K57</f>
        <v>3.8</v>
      </c>
      <c r="Y57" s="42">
        <f t="shared" ref="Y57:Y62" si="39">P57</f>
        <v>7</v>
      </c>
      <c r="Z57" s="42">
        <f t="shared" ref="Z57:Z62" si="40">Q57</f>
        <v>0</v>
      </c>
      <c r="AA57" s="42">
        <f t="shared" ref="AA57:AA62" si="41">R57</f>
        <v>10.8</v>
      </c>
      <c r="AB57" s="42">
        <f t="shared" ref="AB57:AB62" si="42">S57</f>
        <v>19.899999999999999</v>
      </c>
    </row>
    <row r="58" spans="1:28" ht="24.9" customHeight="1" x14ac:dyDescent="0.25">
      <c r="A58" s="44">
        <f>Seznam!B102</f>
        <v>26</v>
      </c>
      <c r="B58" s="2" t="str">
        <f>Seznam!C102</f>
        <v>Lea Stöckl</v>
      </c>
      <c r="C58" s="9">
        <f>Seznam!D102</f>
        <v>2005</v>
      </c>
      <c r="D58" s="45" t="str">
        <f>Seznam!E102</f>
        <v>Sportunion Rauris</v>
      </c>
      <c r="E58" s="45" t="str">
        <f>Seznam!F102</f>
        <v>AUT</v>
      </c>
      <c r="F58" s="210" t="str">
        <f t="shared" si="21"/>
        <v xml:space="preserve"> </v>
      </c>
      <c r="G58" s="203">
        <v>2.2000000000000002</v>
      </c>
      <c r="H58" s="204">
        <v>1.6</v>
      </c>
      <c r="I58" s="205">
        <v>1.8</v>
      </c>
      <c r="J58" s="205">
        <v>2.2000000000000002</v>
      </c>
      <c r="K58" s="34">
        <f t="shared" si="34"/>
        <v>2</v>
      </c>
      <c r="L58" s="206">
        <v>6.7</v>
      </c>
      <c r="M58" s="207">
        <v>4.5</v>
      </c>
      <c r="N58" s="205">
        <v>5.7</v>
      </c>
      <c r="O58" s="205">
        <v>6.3</v>
      </c>
      <c r="P58" s="34">
        <f t="shared" si="35"/>
        <v>6</v>
      </c>
      <c r="Q58" s="208"/>
      <c r="R58" s="27">
        <f t="shared" si="36"/>
        <v>8</v>
      </c>
      <c r="S58" s="35">
        <f t="shared" si="25"/>
        <v>16.649999999999999</v>
      </c>
      <c r="T58" s="25">
        <f t="shared" si="26"/>
        <v>20</v>
      </c>
      <c r="U58" s="36">
        <f t="shared" si="27"/>
        <v>18</v>
      </c>
      <c r="W58" s="47" t="str">
        <f t="shared" si="37"/>
        <v xml:space="preserve"> </v>
      </c>
      <c r="X58" s="42">
        <f t="shared" si="38"/>
        <v>2</v>
      </c>
      <c r="Y58" s="42">
        <f t="shared" si="39"/>
        <v>6</v>
      </c>
      <c r="Z58" s="42">
        <f t="shared" si="40"/>
        <v>0</v>
      </c>
      <c r="AA58" s="42">
        <f t="shared" si="41"/>
        <v>8</v>
      </c>
      <c r="AB58" s="42">
        <f t="shared" si="42"/>
        <v>16.649999999999999</v>
      </c>
    </row>
    <row r="59" spans="1:28" ht="24.9" customHeight="1" x14ac:dyDescent="0.25">
      <c r="A59" s="44">
        <f>Seznam!B103</f>
        <v>29</v>
      </c>
      <c r="B59" s="2" t="str">
        <f>Seznam!C103</f>
        <v>Wiktoria Adamczyk</v>
      </c>
      <c r="C59" s="9">
        <f>Seznam!D103</f>
        <v>2004</v>
      </c>
      <c r="D59" s="45" t="str">
        <f>Seznam!E103</f>
        <v>PTG Sokol Krakow</v>
      </c>
      <c r="E59" s="45" t="str">
        <f>Seznam!F103</f>
        <v>POL</v>
      </c>
      <c r="F59" s="210" t="str">
        <f t="shared" si="21"/>
        <v xml:space="preserve"> </v>
      </c>
      <c r="G59" s="203">
        <v>5.5</v>
      </c>
      <c r="H59" s="204">
        <v>5.2</v>
      </c>
      <c r="I59" s="205">
        <v>4.7</v>
      </c>
      <c r="J59" s="205">
        <v>4.5</v>
      </c>
      <c r="K59" s="34">
        <f t="shared" si="34"/>
        <v>4.95</v>
      </c>
      <c r="L59" s="206">
        <v>7.9</v>
      </c>
      <c r="M59" s="207">
        <v>7.4</v>
      </c>
      <c r="N59" s="205">
        <v>7.8</v>
      </c>
      <c r="O59" s="205">
        <v>6.9</v>
      </c>
      <c r="P59" s="34">
        <f t="shared" si="35"/>
        <v>7.6</v>
      </c>
      <c r="Q59" s="208"/>
      <c r="R59" s="27">
        <f t="shared" si="36"/>
        <v>12.55</v>
      </c>
      <c r="S59" s="35">
        <f t="shared" si="25"/>
        <v>24.55</v>
      </c>
      <c r="T59" s="25">
        <f t="shared" si="26"/>
        <v>3</v>
      </c>
      <c r="U59" s="36">
        <f t="shared" si="27"/>
        <v>2</v>
      </c>
      <c r="W59" s="47" t="str">
        <f t="shared" si="37"/>
        <v xml:space="preserve"> </v>
      </c>
      <c r="X59" s="42">
        <f t="shared" si="38"/>
        <v>4.95</v>
      </c>
      <c r="Y59" s="42">
        <f t="shared" si="39"/>
        <v>7.6</v>
      </c>
      <c r="Z59" s="42">
        <f t="shared" si="40"/>
        <v>0</v>
      </c>
      <c r="AA59" s="42">
        <f t="shared" si="41"/>
        <v>12.55</v>
      </c>
      <c r="AB59" s="42">
        <f t="shared" si="42"/>
        <v>24.55</v>
      </c>
    </row>
    <row r="60" spans="1:28" ht="24.9" customHeight="1" x14ac:dyDescent="0.25">
      <c r="A60" s="44">
        <f>Seznam!B104</f>
        <v>30</v>
      </c>
      <c r="B60" s="2" t="str">
        <f>Seznam!C104</f>
        <v xml:space="preserve">Kornelia Lewandowska </v>
      </c>
      <c r="C60" s="9">
        <f>Seznam!D104</f>
        <v>2005</v>
      </c>
      <c r="D60" s="45" t="str">
        <f>Seznam!E104</f>
        <v>Blekitna Szczecin</v>
      </c>
      <c r="E60" s="45" t="str">
        <f>Seznam!F104</f>
        <v>POL</v>
      </c>
      <c r="F60" s="210" t="str">
        <f t="shared" si="21"/>
        <v xml:space="preserve"> </v>
      </c>
      <c r="G60" s="203">
        <v>4.0999999999999996</v>
      </c>
      <c r="H60" s="204">
        <v>2.9</v>
      </c>
      <c r="I60" s="205">
        <v>4.3</v>
      </c>
      <c r="J60" s="205">
        <v>3.3</v>
      </c>
      <c r="K60" s="34">
        <f t="shared" si="34"/>
        <v>3.7</v>
      </c>
      <c r="L60" s="206">
        <v>6.4</v>
      </c>
      <c r="M60" s="207">
        <v>6.2</v>
      </c>
      <c r="N60" s="205">
        <v>5.4</v>
      </c>
      <c r="O60" s="205">
        <v>4.5999999999999996</v>
      </c>
      <c r="P60" s="34">
        <f t="shared" si="35"/>
        <v>5.8</v>
      </c>
      <c r="Q60" s="208"/>
      <c r="R60" s="27">
        <f t="shared" si="36"/>
        <v>9.5</v>
      </c>
      <c r="S60" s="35">
        <f t="shared" si="25"/>
        <v>18.25</v>
      </c>
      <c r="T60" s="25">
        <f t="shared" si="26"/>
        <v>13</v>
      </c>
      <c r="U60" s="36">
        <f t="shared" si="27"/>
        <v>12</v>
      </c>
      <c r="W60" s="47" t="str">
        <f t="shared" si="37"/>
        <v xml:space="preserve"> </v>
      </c>
      <c r="X60" s="42">
        <f t="shared" si="38"/>
        <v>3.7</v>
      </c>
      <c r="Y60" s="42">
        <f t="shared" si="39"/>
        <v>5.8</v>
      </c>
      <c r="Z60" s="42">
        <f t="shared" si="40"/>
        <v>0</v>
      </c>
      <c r="AA60" s="42">
        <f t="shared" si="41"/>
        <v>9.5</v>
      </c>
      <c r="AB60" s="42">
        <f t="shared" si="42"/>
        <v>18.25</v>
      </c>
    </row>
    <row r="61" spans="1:28" ht="24.9" customHeight="1" x14ac:dyDescent="0.25">
      <c r="A61" s="44">
        <f>Seznam!B105</f>
        <v>32</v>
      </c>
      <c r="B61" s="2" t="str">
        <f>Seznam!C105</f>
        <v>Adela Wagner-Löffler</v>
      </c>
      <c r="C61" s="9">
        <f>Seznam!D105</f>
        <v>2005</v>
      </c>
      <c r="D61" s="45" t="str">
        <f>Seznam!E105</f>
        <v>Sportunion West Wien</v>
      </c>
      <c r="E61" s="45" t="str">
        <f>Seznam!F105</f>
        <v>AUT</v>
      </c>
      <c r="F61" s="210" t="str">
        <f t="shared" si="21"/>
        <v xml:space="preserve"> </v>
      </c>
      <c r="G61" s="203">
        <v>2.1</v>
      </c>
      <c r="H61" s="204">
        <v>2.8</v>
      </c>
      <c r="I61" s="205">
        <v>1.8</v>
      </c>
      <c r="J61" s="205">
        <v>2.2999999999999998</v>
      </c>
      <c r="K61" s="34">
        <f t="shared" si="34"/>
        <v>2.2000000000000002</v>
      </c>
      <c r="L61" s="206">
        <v>6.5</v>
      </c>
      <c r="M61" s="207">
        <v>5.7</v>
      </c>
      <c r="N61" s="205">
        <v>5.5</v>
      </c>
      <c r="O61" s="205">
        <v>4.9000000000000004</v>
      </c>
      <c r="P61" s="34">
        <f t="shared" si="35"/>
        <v>5.6</v>
      </c>
      <c r="Q61" s="208"/>
      <c r="R61" s="27">
        <f t="shared" si="36"/>
        <v>7.8</v>
      </c>
      <c r="S61" s="35">
        <f t="shared" si="25"/>
        <v>16.149999999999999</v>
      </c>
      <c r="T61" s="25">
        <f t="shared" si="26"/>
        <v>21</v>
      </c>
      <c r="U61" s="36">
        <f t="shared" si="27"/>
        <v>20</v>
      </c>
      <c r="W61" s="47" t="str">
        <f t="shared" si="37"/>
        <v xml:space="preserve"> </v>
      </c>
      <c r="X61" s="42">
        <f t="shared" si="38"/>
        <v>2.2000000000000002</v>
      </c>
      <c r="Y61" s="42">
        <f t="shared" si="39"/>
        <v>5.6</v>
      </c>
      <c r="Z61" s="42">
        <f t="shared" si="40"/>
        <v>0</v>
      </c>
      <c r="AA61" s="42">
        <f t="shared" si="41"/>
        <v>7.8</v>
      </c>
      <c r="AB61" s="42">
        <f t="shared" si="42"/>
        <v>16.149999999999999</v>
      </c>
    </row>
    <row r="62" spans="1:28" ht="24.9" customHeight="1" x14ac:dyDescent="0.25">
      <c r="A62" s="44">
        <f>Seznam!B106</f>
        <v>33</v>
      </c>
      <c r="B62" s="2" t="str">
        <f>Seznam!C106</f>
        <v>Ella Murkovic</v>
      </c>
      <c r="C62" s="9">
        <f>Seznam!D106</f>
        <v>2004</v>
      </c>
      <c r="D62" s="45" t="str">
        <f>Seznam!E106</f>
        <v>TGU Salzburg</v>
      </c>
      <c r="E62" s="45" t="str">
        <f>Seznam!F106</f>
        <v>AUT</v>
      </c>
      <c r="F62" s="210" t="str">
        <f t="shared" si="21"/>
        <v xml:space="preserve"> </v>
      </c>
      <c r="G62" s="203">
        <v>3.7</v>
      </c>
      <c r="H62" s="204">
        <v>3.8</v>
      </c>
      <c r="I62" s="205">
        <v>3</v>
      </c>
      <c r="J62" s="205">
        <v>3.1</v>
      </c>
      <c r="K62" s="34">
        <f t="shared" si="34"/>
        <v>3.4</v>
      </c>
      <c r="L62" s="206">
        <v>6.5</v>
      </c>
      <c r="M62" s="207">
        <v>7.4</v>
      </c>
      <c r="N62" s="205">
        <v>5.9</v>
      </c>
      <c r="O62" s="205">
        <f t="shared" ref="O62:O63" si="43">IF($M$2&lt;4,"x",0)</f>
        <v>0</v>
      </c>
      <c r="P62" s="34">
        <f t="shared" si="35"/>
        <v>6.2</v>
      </c>
      <c r="Q62" s="208"/>
      <c r="R62" s="27">
        <f t="shared" si="36"/>
        <v>9.6</v>
      </c>
      <c r="S62" s="35">
        <f t="shared" si="25"/>
        <v>19.200000000000003</v>
      </c>
      <c r="T62" s="25">
        <f t="shared" si="26"/>
        <v>11</v>
      </c>
      <c r="U62" s="36">
        <f t="shared" si="27"/>
        <v>9</v>
      </c>
      <c r="W62" s="47" t="str">
        <f t="shared" si="37"/>
        <v xml:space="preserve"> </v>
      </c>
      <c r="X62" s="42">
        <f t="shared" si="38"/>
        <v>3.4</v>
      </c>
      <c r="Y62" s="42">
        <f t="shared" si="39"/>
        <v>6.2</v>
      </c>
      <c r="Z62" s="42">
        <f t="shared" si="40"/>
        <v>0</v>
      </c>
      <c r="AA62" s="42">
        <f t="shared" si="41"/>
        <v>9.6</v>
      </c>
      <c r="AB62" s="42">
        <f t="shared" si="42"/>
        <v>19.200000000000003</v>
      </c>
    </row>
    <row r="63" spans="1:28" ht="24.9" customHeight="1" x14ac:dyDescent="0.25">
      <c r="A63" s="44"/>
      <c r="B63" s="2"/>
      <c r="C63" s="9"/>
      <c r="D63" s="45"/>
      <c r="E63" s="45"/>
      <c r="F63" s="9"/>
      <c r="G63" s="43">
        <v>0</v>
      </c>
      <c r="H63" s="15"/>
      <c r="I63" s="37">
        <f t="shared" ref="I63" si="44">IF($L$2&lt;3,"x",0)</f>
        <v>0</v>
      </c>
      <c r="J63" s="37">
        <f t="shared" ref="J63" si="45">IF($L$2&lt;4,"x",0)</f>
        <v>0</v>
      </c>
      <c r="K63" s="34">
        <f t="shared" si="22"/>
        <v>0</v>
      </c>
      <c r="L63" s="17">
        <v>0</v>
      </c>
      <c r="M63" s="16"/>
      <c r="N63" s="37">
        <f t="shared" ref="N63" si="46">IF($M$2&lt;3,"x",0)</f>
        <v>0</v>
      </c>
      <c r="O63" s="37">
        <f t="shared" si="43"/>
        <v>0</v>
      </c>
      <c r="P63" s="34">
        <f t="shared" si="23"/>
        <v>0</v>
      </c>
      <c r="Q63" s="21"/>
      <c r="R63" s="27">
        <f t="shared" si="24"/>
        <v>0</v>
      </c>
      <c r="S63" s="35">
        <f t="shared" si="25"/>
        <v>0</v>
      </c>
      <c r="T63" s="25">
        <f t="shared" si="26"/>
        <v>26</v>
      </c>
      <c r="U63" s="36">
        <f t="shared" si="27"/>
        <v>26</v>
      </c>
      <c r="W63" s="47">
        <f t="shared" si="28"/>
        <v>0</v>
      </c>
      <c r="X63" s="42">
        <f t="shared" si="29"/>
        <v>0</v>
      </c>
      <c r="Y63" s="42">
        <f t="shared" si="30"/>
        <v>0</v>
      </c>
      <c r="Z63" s="42">
        <f t="shared" si="31"/>
        <v>0</v>
      </c>
      <c r="AA63" s="42">
        <f t="shared" si="32"/>
        <v>0</v>
      </c>
      <c r="AB63" s="42">
        <f t="shared" si="33"/>
        <v>0</v>
      </c>
    </row>
  </sheetData>
  <mergeCells count="16">
    <mergeCell ref="T36:T37"/>
    <mergeCell ref="U36:U37"/>
    <mergeCell ref="A36:A37"/>
    <mergeCell ref="B36:B37"/>
    <mergeCell ref="C36:C37"/>
    <mergeCell ref="D36:D37"/>
    <mergeCell ref="E36:E37"/>
    <mergeCell ref="F36:F37"/>
    <mergeCell ref="U7:U8"/>
    <mergeCell ref="F7:F8"/>
    <mergeCell ref="T7:T8"/>
    <mergeCell ref="A7:A8"/>
    <mergeCell ref="B7:B8"/>
    <mergeCell ref="C7:C8"/>
    <mergeCell ref="D7:D8"/>
    <mergeCell ref="E7:E8"/>
  </mergeCells>
  <phoneticPr fontId="12" type="noConversion"/>
  <printOptions horizontalCentered="1"/>
  <pageMargins left="0.39370078740157483" right="0.39370078740157483" top="0.78740157480314965" bottom="0.39370078740157483" header="0" footer="0"/>
  <pageSetup paperSize="9" scale="6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1"/>
  <sheetViews>
    <sheetView showZeros="0" topLeftCell="A34" zoomScale="75" workbookViewId="0">
      <selection activeCell="S16" sqref="S16"/>
    </sheetView>
  </sheetViews>
  <sheetFormatPr defaultRowHeight="13.2" x14ac:dyDescent="0.25"/>
  <cols>
    <col min="1" max="1" width="10.6640625" customWidth="1"/>
    <col min="2" max="2" width="23.88671875" bestFit="1" customWidth="1"/>
    <col min="3" max="3" width="7.109375" style="5" customWidth="1"/>
    <col min="4" max="4" width="30" style="14" customWidth="1"/>
    <col min="5" max="5" width="5.33203125" style="14" customWidth="1"/>
    <col min="6" max="6" width="7.6640625" style="7" customWidth="1"/>
    <col min="7" max="10" width="5.6640625" style="7" customWidth="1"/>
    <col min="11" max="11" width="7.109375" style="7" bestFit="1" customWidth="1"/>
    <col min="12" max="15" width="5.6640625" customWidth="1"/>
    <col min="16" max="16" width="8.6640625" customWidth="1"/>
    <col min="17" max="17" width="6.6640625" bestFit="1" customWidth="1"/>
    <col min="18" max="18" width="12.5546875" bestFit="1" customWidth="1"/>
    <col min="19" max="19" width="9.44140625" customWidth="1"/>
    <col min="20" max="20" width="13.6640625" customWidth="1"/>
    <col min="21" max="21" width="16.88671875" bestFit="1" customWidth="1"/>
  </cols>
  <sheetData>
    <row r="1" spans="1:27" ht="22.8" x14ac:dyDescent="0.4">
      <c r="A1" s="6" t="s">
        <v>467</v>
      </c>
      <c r="B1" s="1"/>
      <c r="C1" s="4"/>
      <c r="D1" s="8"/>
      <c r="E1" s="8"/>
      <c r="F1" s="4"/>
      <c r="G1" s="12"/>
      <c r="H1" s="10"/>
      <c r="I1" s="10"/>
      <c r="J1" s="10"/>
      <c r="K1" s="10"/>
      <c r="L1" s="174" t="s">
        <v>477</v>
      </c>
      <c r="M1" s="174" t="s">
        <v>470</v>
      </c>
      <c r="N1" s="193"/>
      <c r="O1" s="193"/>
      <c r="P1" s="1"/>
      <c r="Q1" s="1"/>
      <c r="R1" s="1"/>
      <c r="S1" s="1"/>
      <c r="T1" s="3"/>
      <c r="U1" s="3"/>
    </row>
    <row r="2" spans="1:27" ht="22.8" x14ac:dyDescent="0.4">
      <c r="A2" s="6"/>
      <c r="B2" s="1"/>
      <c r="C2" s="4"/>
      <c r="D2" s="8"/>
      <c r="E2" s="8"/>
      <c r="F2" s="4"/>
      <c r="G2" s="10"/>
      <c r="H2" s="10"/>
      <c r="I2" s="10"/>
      <c r="J2" s="10"/>
      <c r="K2" s="10"/>
      <c r="L2" s="209">
        <v>4</v>
      </c>
      <c r="M2" s="209">
        <v>4</v>
      </c>
      <c r="N2" s="193"/>
      <c r="O2" s="193"/>
      <c r="P2" s="1"/>
      <c r="Q2" s="1"/>
      <c r="R2" s="1"/>
      <c r="S2" s="1"/>
      <c r="T2" s="3"/>
      <c r="U2" s="3"/>
    </row>
    <row r="3" spans="1:27" ht="22.8" x14ac:dyDescent="0.4">
      <c r="A3" s="6"/>
      <c r="B3" s="1"/>
      <c r="C3" s="4"/>
      <c r="D3" s="8"/>
      <c r="E3" s="8"/>
      <c r="F3" s="4"/>
      <c r="G3" s="33"/>
      <c r="H3" s="33"/>
      <c r="I3" s="33"/>
      <c r="J3" s="33"/>
      <c r="K3" s="33"/>
      <c r="L3" s="33"/>
      <c r="M3" s="33"/>
      <c r="N3" s="33"/>
      <c r="O3" s="33"/>
      <c r="P3" s="1"/>
      <c r="Q3" s="1"/>
      <c r="R3" s="1"/>
      <c r="S3" s="1"/>
    </row>
    <row r="4" spans="1:27" ht="22.8" x14ac:dyDescent="0.4">
      <c r="A4" s="6"/>
      <c r="B4" s="1"/>
      <c r="C4" s="4"/>
      <c r="D4" s="8"/>
      <c r="E4" s="8"/>
      <c r="F4" s="4"/>
      <c r="G4" s="10"/>
      <c r="H4" s="10"/>
      <c r="I4" s="10"/>
      <c r="J4" s="10"/>
      <c r="K4" s="10"/>
      <c r="L4" s="10"/>
      <c r="M4" s="10"/>
      <c r="N4" s="10"/>
      <c r="O4" s="10"/>
      <c r="P4" s="1"/>
      <c r="Q4" s="1"/>
      <c r="R4" s="1"/>
      <c r="S4" s="1"/>
      <c r="T4" s="3"/>
      <c r="U4" s="3" t="str">
        <f>Název</f>
        <v>Milevský pohár</v>
      </c>
    </row>
    <row r="5" spans="1:27" ht="22.8" x14ac:dyDescent="0.4">
      <c r="A5" s="6"/>
      <c r="B5" s="1"/>
      <c r="C5" s="4"/>
      <c r="D5" s="8"/>
      <c r="E5" s="8"/>
      <c r="F5" s="4"/>
      <c r="G5" s="10"/>
      <c r="H5" s="10"/>
      <c r="I5" s="10"/>
      <c r="J5" s="10"/>
      <c r="K5" s="10"/>
      <c r="L5" s="11"/>
      <c r="M5" s="11"/>
      <c r="N5" s="11"/>
      <c r="O5" s="11"/>
      <c r="P5" s="1"/>
      <c r="Q5" s="1"/>
      <c r="R5" s="1"/>
      <c r="S5" s="1"/>
      <c r="T5" s="3"/>
      <c r="U5" s="3" t="str">
        <f>Místo</f>
        <v>Milevsko</v>
      </c>
    </row>
    <row r="6" spans="1:27" ht="23.4" thickBot="1" x14ac:dyDescent="0.45">
      <c r="A6" s="6" t="str">
        <f>_kat6</f>
        <v>5. kategorie - juniorky, ročník 2001 - 2003</v>
      </c>
      <c r="B6" s="1"/>
      <c r="C6" s="4"/>
      <c r="D6" s="8"/>
      <c r="E6" s="8"/>
      <c r="F6" s="4"/>
      <c r="G6" s="4"/>
      <c r="H6" s="4"/>
      <c r="I6" s="4"/>
      <c r="J6" s="4"/>
      <c r="K6" s="4"/>
      <c r="L6" s="1"/>
      <c r="M6" s="1"/>
      <c r="N6" s="1"/>
      <c r="O6" s="1"/>
      <c r="P6" s="1"/>
      <c r="Q6" s="1"/>
      <c r="R6" s="1"/>
      <c r="S6" s="1"/>
      <c r="T6" s="3"/>
      <c r="U6" s="3" t="str">
        <f>Datum</f>
        <v>12.března 2016</v>
      </c>
    </row>
    <row r="7" spans="1:27" ht="16.5" customHeight="1" x14ac:dyDescent="0.25">
      <c r="A7" s="293" t="s">
        <v>471</v>
      </c>
      <c r="B7" s="295" t="s">
        <v>6</v>
      </c>
      <c r="C7" s="297" t="s">
        <v>3</v>
      </c>
      <c r="D7" s="295" t="s">
        <v>4</v>
      </c>
      <c r="E7" s="291" t="s">
        <v>5</v>
      </c>
      <c r="F7" s="291" t="s">
        <v>472</v>
      </c>
      <c r="G7" s="29" t="str">
        <f>Kat6S1</f>
        <v>sestava s obručí</v>
      </c>
      <c r="H7" s="28"/>
      <c r="I7" s="28"/>
      <c r="J7" s="28"/>
      <c r="K7" s="28"/>
      <c r="L7" s="30"/>
      <c r="M7" s="30"/>
      <c r="N7" s="30"/>
      <c r="O7" s="30"/>
      <c r="P7" s="30"/>
      <c r="Q7" s="20">
        <v>0</v>
      </c>
      <c r="R7" s="31">
        <v>0</v>
      </c>
      <c r="S7" s="32"/>
      <c r="T7" s="301" t="s">
        <v>487</v>
      </c>
      <c r="U7" s="299" t="s">
        <v>488</v>
      </c>
    </row>
    <row r="8" spans="1:27" ht="16.5" customHeight="1" thickBot="1" x14ac:dyDescent="0.3">
      <c r="A8" s="294">
        <v>0</v>
      </c>
      <c r="B8" s="296">
        <v>0</v>
      </c>
      <c r="C8" s="298">
        <v>0</v>
      </c>
      <c r="D8" s="296">
        <v>0</v>
      </c>
      <c r="E8" s="292">
        <v>0</v>
      </c>
      <c r="F8" s="292">
        <v>0</v>
      </c>
      <c r="G8" s="18" t="s">
        <v>469</v>
      </c>
      <c r="H8" s="18" t="s">
        <v>489</v>
      </c>
      <c r="I8" s="18" t="s">
        <v>475</v>
      </c>
      <c r="J8" s="18" t="s">
        <v>476</v>
      </c>
      <c r="K8" s="18" t="s">
        <v>477</v>
      </c>
      <c r="L8" s="24" t="s">
        <v>478</v>
      </c>
      <c r="M8" s="287" t="s">
        <v>479</v>
      </c>
      <c r="N8" s="287" t="s">
        <v>480</v>
      </c>
      <c r="O8" s="287" t="s">
        <v>481</v>
      </c>
      <c r="P8" s="26" t="s">
        <v>470</v>
      </c>
      <c r="Q8" s="23" t="s">
        <v>482</v>
      </c>
      <c r="R8" s="22" t="s">
        <v>483</v>
      </c>
      <c r="S8" s="26"/>
      <c r="T8" s="302"/>
      <c r="U8" s="300"/>
      <c r="W8" s="46" t="s">
        <v>485</v>
      </c>
      <c r="X8" s="46" t="s">
        <v>477</v>
      </c>
      <c r="Y8" s="46" t="s">
        <v>470</v>
      </c>
      <c r="Z8" s="46" t="s">
        <v>486</v>
      </c>
      <c r="AA8" s="46" t="s">
        <v>484</v>
      </c>
    </row>
    <row r="9" spans="1:27" ht="24.9" customHeight="1" x14ac:dyDescent="0.25">
      <c r="A9" s="44">
        <f>Seznam!B107</f>
        <v>1</v>
      </c>
      <c r="B9" s="2" t="str">
        <f>Seznam!C107</f>
        <v>Rosa Krefl</v>
      </c>
      <c r="C9" s="9">
        <f>Seznam!D107</f>
        <v>2001</v>
      </c>
      <c r="D9" s="45" t="str">
        <f>Seznam!E107</f>
        <v>ÖTB Linz</v>
      </c>
      <c r="E9" s="45" t="str">
        <f>Seznam!F107</f>
        <v>AUT</v>
      </c>
      <c r="F9" s="9" t="s">
        <v>494</v>
      </c>
      <c r="G9" s="203">
        <v>1.7</v>
      </c>
      <c r="H9" s="204">
        <v>3</v>
      </c>
      <c r="I9" s="205">
        <v>4.3</v>
      </c>
      <c r="J9" s="205">
        <v>1.4</v>
      </c>
      <c r="K9" s="34">
        <f t="shared" ref="K9:K28" si="0">IF($L$2=2,TRUNC(SUM(G9:J9)/2*1000)/1000,IF($L$2=3,TRUNC(SUM(G9:J9)/3*1000)/1000,IF($L$2=4,TRUNC(MEDIAN(G9:J9)*1000)/1000,"???")))</f>
        <v>2.35</v>
      </c>
      <c r="L9" s="206">
        <v>5.7</v>
      </c>
      <c r="M9" s="207">
        <v>4.4000000000000004</v>
      </c>
      <c r="N9" s="205">
        <v>5.3</v>
      </c>
      <c r="O9" s="205">
        <v>4.7</v>
      </c>
      <c r="P9" s="34">
        <f t="shared" ref="P9:P28" si="1">IF($M$2=2,TRUNC(SUM(L9:M9)/2*1000)/1000,IF($M$2=3,TRUNC(SUM(L9:N9)/3*1000)/1000,IF($M$2=4,TRUNC(MEDIAN(L9:O9)*1000)/1000,"???")))</f>
        <v>5</v>
      </c>
      <c r="Q9" s="208"/>
      <c r="R9" s="27">
        <f t="shared" ref="R9:R28" si="2">K9+P9-Q9</f>
        <v>7.35</v>
      </c>
      <c r="S9" s="194" t="s">
        <v>488</v>
      </c>
      <c r="T9" s="25">
        <f t="shared" ref="T9:T28" si="3">RANK(R9,$R$9:$R$28)</f>
        <v>18</v>
      </c>
      <c r="U9" s="36" t="s">
        <v>488</v>
      </c>
      <c r="W9" s="47" t="str">
        <f t="shared" ref="W9:W28" si="4">F9</f>
        <v>obruč</v>
      </c>
      <c r="X9" s="42">
        <f t="shared" ref="X9:X28" si="5">K9</f>
        <v>2.35</v>
      </c>
      <c r="Y9" s="42">
        <f t="shared" ref="Y9:Y28" si="6">P9</f>
        <v>5</v>
      </c>
      <c r="Z9" s="42">
        <f t="shared" ref="Z9:Z28" si="7">Q9</f>
        <v>0</v>
      </c>
      <c r="AA9" s="42">
        <f t="shared" ref="AA9:AA28" si="8">R9</f>
        <v>7.35</v>
      </c>
    </row>
    <row r="10" spans="1:27" ht="24.9" customHeight="1" x14ac:dyDescent="0.25">
      <c r="A10" s="44">
        <f>Seznam!B108</f>
        <v>2</v>
      </c>
      <c r="B10" s="2" t="str">
        <f>Seznam!C108</f>
        <v>Ema Bello</v>
      </c>
      <c r="C10" s="9">
        <f>Seznam!D108</f>
        <v>2001</v>
      </c>
      <c r="D10" s="45" t="str">
        <f>Seznam!E108</f>
        <v>Maksimir Zagreb</v>
      </c>
      <c r="E10" s="45" t="str">
        <f>Seznam!F108</f>
        <v>CRO</v>
      </c>
      <c r="F10" s="9" t="s">
        <v>494</v>
      </c>
      <c r="G10" s="203">
        <v>2.1</v>
      </c>
      <c r="H10" s="204">
        <v>3.8</v>
      </c>
      <c r="I10" s="205">
        <v>3.6</v>
      </c>
      <c r="J10" s="205">
        <v>2.9</v>
      </c>
      <c r="K10" s="34">
        <f t="shared" si="0"/>
        <v>3.25</v>
      </c>
      <c r="L10" s="206">
        <v>6.2</v>
      </c>
      <c r="M10" s="207">
        <v>6.2</v>
      </c>
      <c r="N10" s="205">
        <v>6.9</v>
      </c>
      <c r="O10" s="205">
        <v>6.5</v>
      </c>
      <c r="P10" s="34">
        <f t="shared" si="1"/>
        <v>6.35</v>
      </c>
      <c r="Q10" s="208"/>
      <c r="R10" s="27">
        <f t="shared" si="2"/>
        <v>9.6</v>
      </c>
      <c r="S10" s="187" t="s">
        <v>488</v>
      </c>
      <c r="T10" s="25">
        <f t="shared" si="3"/>
        <v>12</v>
      </c>
      <c r="U10" s="36" t="s">
        <v>488</v>
      </c>
      <c r="W10" s="47" t="str">
        <f t="shared" si="4"/>
        <v>obruč</v>
      </c>
      <c r="X10" s="42">
        <f t="shared" si="5"/>
        <v>3.25</v>
      </c>
      <c r="Y10" s="42">
        <f t="shared" si="6"/>
        <v>6.35</v>
      </c>
      <c r="Z10" s="42">
        <f t="shared" si="7"/>
        <v>0</v>
      </c>
      <c r="AA10" s="42">
        <f t="shared" si="8"/>
        <v>9.6</v>
      </c>
    </row>
    <row r="11" spans="1:27" ht="24.9" customHeight="1" x14ac:dyDescent="0.25">
      <c r="A11" s="44">
        <f>Seznam!B109</f>
        <v>3</v>
      </c>
      <c r="B11" s="2" t="str">
        <f>Seznam!C109</f>
        <v>Nela Pochylá</v>
      </c>
      <c r="C11" s="9">
        <f>Seznam!D109</f>
        <v>2003</v>
      </c>
      <c r="D11" s="45" t="str">
        <f>Seznam!E109</f>
        <v>SK MG Vysočina Jihlava</v>
      </c>
      <c r="E11" s="45" t="str">
        <f>Seznam!F109</f>
        <v>CZE</v>
      </c>
      <c r="F11" s="9" t="s">
        <v>494</v>
      </c>
      <c r="G11" s="203">
        <v>5.3</v>
      </c>
      <c r="H11" s="204">
        <v>6</v>
      </c>
      <c r="I11" s="205">
        <v>5.4</v>
      </c>
      <c r="J11" s="205">
        <v>3.6</v>
      </c>
      <c r="K11" s="34">
        <f t="shared" si="0"/>
        <v>5.35</v>
      </c>
      <c r="L11" s="206">
        <v>7.2</v>
      </c>
      <c r="M11" s="207">
        <v>7.9</v>
      </c>
      <c r="N11" s="205">
        <v>8.3000000000000007</v>
      </c>
      <c r="O11" s="205">
        <v>8.3000000000000007</v>
      </c>
      <c r="P11" s="34">
        <f t="shared" si="1"/>
        <v>8.1</v>
      </c>
      <c r="Q11" s="208"/>
      <c r="R11" s="27">
        <f t="shared" si="2"/>
        <v>13.45</v>
      </c>
      <c r="S11" s="187" t="s">
        <v>488</v>
      </c>
      <c r="T11" s="25">
        <f t="shared" si="3"/>
        <v>1</v>
      </c>
      <c r="U11" s="36" t="s">
        <v>488</v>
      </c>
      <c r="W11" s="47" t="str">
        <f t="shared" si="4"/>
        <v>obruč</v>
      </c>
      <c r="X11" s="42">
        <f t="shared" si="5"/>
        <v>5.35</v>
      </c>
      <c r="Y11" s="42">
        <f t="shared" si="6"/>
        <v>8.1</v>
      </c>
      <c r="Z11" s="42">
        <f t="shared" si="7"/>
        <v>0</v>
      </c>
      <c r="AA11" s="42">
        <f t="shared" si="8"/>
        <v>13.45</v>
      </c>
    </row>
    <row r="12" spans="1:27" ht="24.9" customHeight="1" x14ac:dyDescent="0.25">
      <c r="A12" s="175">
        <f>Seznam!B110</f>
        <v>4</v>
      </c>
      <c r="B12" s="176" t="str">
        <f>Seznam!C110</f>
        <v>Michaela Miklavcic</v>
      </c>
      <c r="C12" s="177">
        <f>Seznam!D110</f>
        <v>2003</v>
      </c>
      <c r="D12" s="178" t="str">
        <f>Seznam!E110</f>
        <v>TGU Salzburg</v>
      </c>
      <c r="E12" s="178" t="str">
        <f>Seznam!F110</f>
        <v>AUT</v>
      </c>
      <c r="F12" s="9" t="s">
        <v>494</v>
      </c>
      <c r="G12" s="203">
        <v>1.2</v>
      </c>
      <c r="H12" s="204">
        <v>1.4</v>
      </c>
      <c r="I12" s="205">
        <v>1.3</v>
      </c>
      <c r="J12" s="205">
        <v>3.2</v>
      </c>
      <c r="K12" s="34">
        <f t="shared" si="0"/>
        <v>1.35</v>
      </c>
      <c r="L12" s="206">
        <v>5.9</v>
      </c>
      <c r="M12" s="207">
        <v>5.0999999999999996</v>
      </c>
      <c r="N12" s="205">
        <v>6.5</v>
      </c>
      <c r="O12" s="205">
        <v>6</v>
      </c>
      <c r="P12" s="34">
        <f t="shared" si="1"/>
        <v>5.95</v>
      </c>
      <c r="Q12" s="208">
        <v>0.3</v>
      </c>
      <c r="R12" s="27">
        <f t="shared" si="2"/>
        <v>7.0000000000000009</v>
      </c>
      <c r="S12" s="187" t="s">
        <v>488</v>
      </c>
      <c r="T12" s="25">
        <f t="shared" si="3"/>
        <v>19</v>
      </c>
      <c r="U12" s="36" t="s">
        <v>488</v>
      </c>
      <c r="W12" s="47" t="str">
        <f t="shared" si="4"/>
        <v>obruč</v>
      </c>
      <c r="X12" s="42">
        <f t="shared" si="5"/>
        <v>1.35</v>
      </c>
      <c r="Y12" s="42">
        <f t="shared" si="6"/>
        <v>5.95</v>
      </c>
      <c r="Z12" s="42">
        <f t="shared" si="7"/>
        <v>0.3</v>
      </c>
      <c r="AA12" s="42">
        <f t="shared" si="8"/>
        <v>7.0000000000000009</v>
      </c>
    </row>
    <row r="13" spans="1:27" ht="24.9" customHeight="1" x14ac:dyDescent="0.25">
      <c r="A13" s="175">
        <f>Seznam!B111</f>
        <v>5</v>
      </c>
      <c r="B13" s="176" t="str">
        <f>Seznam!C111</f>
        <v>Gabriela Dmowska</v>
      </c>
      <c r="C13" s="177">
        <f>Seznam!D111</f>
        <v>2003</v>
      </c>
      <c r="D13" s="178" t="str">
        <f>Seznam!E111</f>
        <v>SG Legion Warszawa</v>
      </c>
      <c r="E13" s="178" t="str">
        <f>Seznam!F111</f>
        <v>POL</v>
      </c>
      <c r="F13" s="9" t="s">
        <v>494</v>
      </c>
      <c r="G13" s="203">
        <v>4.2</v>
      </c>
      <c r="H13" s="204">
        <v>5.8</v>
      </c>
      <c r="I13" s="205">
        <v>5.2</v>
      </c>
      <c r="J13" s="205">
        <v>3.4</v>
      </c>
      <c r="K13" s="34">
        <f t="shared" si="0"/>
        <v>4.7</v>
      </c>
      <c r="L13" s="206">
        <v>7.3</v>
      </c>
      <c r="M13" s="207">
        <v>7.6</v>
      </c>
      <c r="N13" s="205">
        <v>7.9</v>
      </c>
      <c r="O13" s="205">
        <v>7.3</v>
      </c>
      <c r="P13" s="34">
        <f t="shared" si="1"/>
        <v>7.45</v>
      </c>
      <c r="Q13" s="208"/>
      <c r="R13" s="27">
        <f t="shared" si="2"/>
        <v>12.15</v>
      </c>
      <c r="S13" s="187" t="s">
        <v>488</v>
      </c>
      <c r="T13" s="25">
        <f t="shared" si="3"/>
        <v>4</v>
      </c>
      <c r="U13" s="36" t="s">
        <v>488</v>
      </c>
      <c r="W13" s="47" t="str">
        <f t="shared" si="4"/>
        <v>obruč</v>
      </c>
      <c r="X13" s="42">
        <f t="shared" si="5"/>
        <v>4.7</v>
      </c>
      <c r="Y13" s="42">
        <f t="shared" si="6"/>
        <v>7.45</v>
      </c>
      <c r="Z13" s="42">
        <f t="shared" si="7"/>
        <v>0</v>
      </c>
      <c r="AA13" s="42">
        <f t="shared" si="8"/>
        <v>12.15</v>
      </c>
    </row>
    <row r="14" spans="1:27" ht="24.9" customHeight="1" x14ac:dyDescent="0.25">
      <c r="A14" s="175">
        <f>Seznam!B112</f>
        <v>6</v>
      </c>
      <c r="B14" s="176" t="str">
        <f>Seznam!C112</f>
        <v>Tereza Kolenatá</v>
      </c>
      <c r="C14" s="177">
        <f>Seznam!D112</f>
        <v>2003</v>
      </c>
      <c r="D14" s="178" t="str">
        <f>Seznam!E112</f>
        <v>Sokol Praha VII</v>
      </c>
      <c r="E14" s="178" t="str">
        <f>Seznam!F112</f>
        <v>CZE</v>
      </c>
      <c r="F14" s="9" t="s">
        <v>494</v>
      </c>
      <c r="G14" s="203">
        <v>2.8</v>
      </c>
      <c r="H14" s="204">
        <v>4.4000000000000004</v>
      </c>
      <c r="I14" s="205">
        <v>3.5</v>
      </c>
      <c r="J14" s="205">
        <v>2.2999999999999998</v>
      </c>
      <c r="K14" s="34">
        <f t="shared" si="0"/>
        <v>3.15</v>
      </c>
      <c r="L14" s="206">
        <v>6.7</v>
      </c>
      <c r="M14" s="207">
        <v>6.4</v>
      </c>
      <c r="N14" s="205">
        <v>7.8</v>
      </c>
      <c r="O14" s="205">
        <v>7.7</v>
      </c>
      <c r="P14" s="34">
        <f t="shared" si="1"/>
        <v>7.2</v>
      </c>
      <c r="Q14" s="208"/>
      <c r="R14" s="27">
        <f t="shared" si="2"/>
        <v>10.35</v>
      </c>
      <c r="S14" s="187" t="s">
        <v>488</v>
      </c>
      <c r="T14" s="25">
        <f t="shared" si="3"/>
        <v>10</v>
      </c>
      <c r="U14" s="36" t="s">
        <v>488</v>
      </c>
      <c r="W14" s="47" t="str">
        <f t="shared" si="4"/>
        <v>obruč</v>
      </c>
      <c r="X14" s="42">
        <f t="shared" si="5"/>
        <v>3.15</v>
      </c>
      <c r="Y14" s="42">
        <f t="shared" si="6"/>
        <v>7.2</v>
      </c>
      <c r="Z14" s="42">
        <f t="shared" si="7"/>
        <v>0</v>
      </c>
      <c r="AA14" s="42">
        <f t="shared" si="8"/>
        <v>10.35</v>
      </c>
    </row>
    <row r="15" spans="1:27" ht="24.9" customHeight="1" x14ac:dyDescent="0.25">
      <c r="A15" s="175">
        <f>Seznam!B113</f>
        <v>7</v>
      </c>
      <c r="B15" s="176" t="str">
        <f>Seznam!C113</f>
        <v>Kateřina Savková</v>
      </c>
      <c r="C15" s="177">
        <f>Seznam!D113</f>
        <v>2002</v>
      </c>
      <c r="D15" s="178" t="str">
        <f>Seznam!E113</f>
        <v>GSK Ústí nad Labem</v>
      </c>
      <c r="E15" s="178" t="str">
        <f>Seznam!F113</f>
        <v>CZE</v>
      </c>
      <c r="F15" s="177" t="s">
        <v>494</v>
      </c>
      <c r="G15" s="203">
        <v>3</v>
      </c>
      <c r="H15" s="204">
        <v>4.2</v>
      </c>
      <c r="I15" s="205">
        <v>4.2</v>
      </c>
      <c r="J15" s="205">
        <v>3.1</v>
      </c>
      <c r="K15" s="34">
        <f t="shared" si="0"/>
        <v>3.65</v>
      </c>
      <c r="L15" s="206">
        <v>6.8</v>
      </c>
      <c r="M15" s="207">
        <v>7.5</v>
      </c>
      <c r="N15" s="205">
        <v>6.7</v>
      </c>
      <c r="O15" s="205">
        <v>7</v>
      </c>
      <c r="P15" s="34">
        <f t="shared" si="1"/>
        <v>6.9</v>
      </c>
      <c r="Q15" s="208"/>
      <c r="R15" s="27">
        <f t="shared" si="2"/>
        <v>10.55</v>
      </c>
      <c r="S15" s="187" t="s">
        <v>488</v>
      </c>
      <c r="T15" s="25">
        <f t="shared" si="3"/>
        <v>9</v>
      </c>
      <c r="U15" s="36" t="s">
        <v>488</v>
      </c>
      <c r="W15" s="47" t="str">
        <f t="shared" si="4"/>
        <v>obruč</v>
      </c>
      <c r="X15" s="42">
        <f t="shared" si="5"/>
        <v>3.65</v>
      </c>
      <c r="Y15" s="42">
        <f t="shared" si="6"/>
        <v>6.9</v>
      </c>
      <c r="Z15" s="42">
        <f t="shared" si="7"/>
        <v>0</v>
      </c>
      <c r="AA15" s="42">
        <f t="shared" si="8"/>
        <v>10.55</v>
      </c>
    </row>
    <row r="16" spans="1:27" ht="24.9" customHeight="1" x14ac:dyDescent="0.25">
      <c r="A16" s="175">
        <f>Seznam!B114</f>
        <v>8</v>
      </c>
      <c r="B16" s="176" t="str">
        <f>Seznam!C114</f>
        <v>Daria Uschakova</v>
      </c>
      <c r="C16" s="177">
        <f>Seznam!D114</f>
        <v>2002</v>
      </c>
      <c r="D16" s="178" t="str">
        <f>Seznam!E114</f>
        <v xml:space="preserve">Volgograd </v>
      </c>
      <c r="E16" s="178" t="str">
        <f>Seznam!F114</f>
        <v>RUS</v>
      </c>
      <c r="F16" s="177" t="s">
        <v>494</v>
      </c>
      <c r="G16" s="203">
        <v>5.8</v>
      </c>
      <c r="H16" s="204">
        <v>6.5</v>
      </c>
      <c r="I16" s="205">
        <v>6.3</v>
      </c>
      <c r="J16" s="205">
        <v>4.2</v>
      </c>
      <c r="K16" s="34">
        <f t="shared" si="0"/>
        <v>6.05</v>
      </c>
      <c r="L16" s="206">
        <v>7.2</v>
      </c>
      <c r="M16" s="207">
        <v>6.6</v>
      </c>
      <c r="N16" s="205">
        <v>7.7</v>
      </c>
      <c r="O16" s="205">
        <v>7.1</v>
      </c>
      <c r="P16" s="34">
        <f t="shared" si="1"/>
        <v>7.15</v>
      </c>
      <c r="Q16" s="208"/>
      <c r="R16" s="27">
        <f t="shared" si="2"/>
        <v>13.2</v>
      </c>
      <c r="S16" s="187" t="s">
        <v>488</v>
      </c>
      <c r="T16" s="25">
        <f t="shared" si="3"/>
        <v>2</v>
      </c>
      <c r="U16" s="36" t="s">
        <v>488</v>
      </c>
      <c r="W16" s="47" t="str">
        <f t="shared" si="4"/>
        <v>obruč</v>
      </c>
      <c r="X16" s="42">
        <f t="shared" si="5"/>
        <v>6.05</v>
      </c>
      <c r="Y16" s="42">
        <f t="shared" si="6"/>
        <v>7.15</v>
      </c>
      <c r="Z16" s="42">
        <f t="shared" si="7"/>
        <v>0</v>
      </c>
      <c r="AA16" s="42">
        <f t="shared" si="8"/>
        <v>13.2</v>
      </c>
    </row>
    <row r="17" spans="1:28" ht="24.9" customHeight="1" x14ac:dyDescent="0.25">
      <c r="A17" s="175">
        <f>Seznam!B115</f>
        <v>9</v>
      </c>
      <c r="B17" s="176" t="str">
        <f>Seznam!C115</f>
        <v>Veronika Dolejší</v>
      </c>
      <c r="C17" s="177">
        <f>Seznam!D115</f>
        <v>2003</v>
      </c>
      <c r="D17" s="178" t="str">
        <f>Seznam!E115</f>
        <v>SK MG Vysočina Jihlava</v>
      </c>
      <c r="E17" s="178" t="str">
        <f>Seznam!F115</f>
        <v>CZE</v>
      </c>
      <c r="F17" s="177" t="s">
        <v>494</v>
      </c>
      <c r="G17" s="203">
        <v>3.8</v>
      </c>
      <c r="H17" s="204">
        <v>2.7</v>
      </c>
      <c r="I17" s="205">
        <v>2.8</v>
      </c>
      <c r="J17" s="205">
        <v>3.5</v>
      </c>
      <c r="K17" s="34">
        <f t="shared" si="0"/>
        <v>3.15</v>
      </c>
      <c r="L17" s="206">
        <v>6</v>
      </c>
      <c r="M17" s="207">
        <v>5.0999999999999996</v>
      </c>
      <c r="N17" s="205">
        <v>5.5</v>
      </c>
      <c r="O17" s="205">
        <v>5.9</v>
      </c>
      <c r="P17" s="34">
        <f t="shared" si="1"/>
        <v>5.7</v>
      </c>
      <c r="Q17" s="208"/>
      <c r="R17" s="27">
        <f t="shared" si="2"/>
        <v>8.85</v>
      </c>
      <c r="S17" s="187" t="s">
        <v>488</v>
      </c>
      <c r="T17" s="25">
        <f t="shared" si="3"/>
        <v>15</v>
      </c>
      <c r="U17" s="36" t="s">
        <v>488</v>
      </c>
      <c r="W17" s="47" t="str">
        <f t="shared" si="4"/>
        <v>obruč</v>
      </c>
      <c r="X17" s="42">
        <f t="shared" si="5"/>
        <v>3.15</v>
      </c>
      <c r="Y17" s="42">
        <f t="shared" si="6"/>
        <v>5.7</v>
      </c>
      <c r="Z17" s="42">
        <f t="shared" si="7"/>
        <v>0</v>
      </c>
      <c r="AA17" s="42">
        <f t="shared" si="8"/>
        <v>8.85</v>
      </c>
    </row>
    <row r="18" spans="1:28" ht="24.9" customHeight="1" x14ac:dyDescent="0.25">
      <c r="A18" s="175">
        <f>Seznam!B116</f>
        <v>10</v>
      </c>
      <c r="B18" s="176" t="str">
        <f>Seznam!C116</f>
        <v>Marion Möstl</v>
      </c>
      <c r="C18" s="177">
        <f>Seznam!D116</f>
        <v>2002</v>
      </c>
      <c r="D18" s="178" t="str">
        <f>Seznam!E116</f>
        <v>TGU Salzburg</v>
      </c>
      <c r="E18" s="178" t="str">
        <f>Seznam!F116</f>
        <v>AUT</v>
      </c>
      <c r="F18" s="177" t="s">
        <v>494</v>
      </c>
      <c r="G18" s="203">
        <v>2.7</v>
      </c>
      <c r="H18" s="204">
        <v>4.5999999999999996</v>
      </c>
      <c r="I18" s="205">
        <v>4.7</v>
      </c>
      <c r="J18" s="205">
        <v>3.2</v>
      </c>
      <c r="K18" s="34">
        <f t="shared" si="0"/>
        <v>3.9</v>
      </c>
      <c r="L18" s="206">
        <v>6.9</v>
      </c>
      <c r="M18" s="207">
        <v>6.8</v>
      </c>
      <c r="N18" s="205">
        <v>7.7</v>
      </c>
      <c r="O18" s="205">
        <v>7.5</v>
      </c>
      <c r="P18" s="34">
        <f t="shared" si="1"/>
        <v>7.2</v>
      </c>
      <c r="Q18" s="208"/>
      <c r="R18" s="27">
        <f t="shared" si="2"/>
        <v>11.1</v>
      </c>
      <c r="S18" s="187" t="s">
        <v>488</v>
      </c>
      <c r="T18" s="25">
        <f t="shared" si="3"/>
        <v>8</v>
      </c>
      <c r="U18" s="36" t="s">
        <v>488</v>
      </c>
      <c r="W18" s="47" t="str">
        <f t="shared" si="4"/>
        <v>obruč</v>
      </c>
      <c r="X18" s="42">
        <f t="shared" si="5"/>
        <v>3.9</v>
      </c>
      <c r="Y18" s="42">
        <f t="shared" si="6"/>
        <v>7.2</v>
      </c>
      <c r="Z18" s="42">
        <f t="shared" si="7"/>
        <v>0</v>
      </c>
      <c r="AA18" s="42">
        <f t="shared" si="8"/>
        <v>11.1</v>
      </c>
    </row>
    <row r="19" spans="1:28" ht="24.9" customHeight="1" x14ac:dyDescent="0.25">
      <c r="A19" s="175">
        <f>Seznam!B117</f>
        <v>11</v>
      </c>
      <c r="B19" s="176" t="str">
        <f>Seznam!C117</f>
        <v>Anna Szczygieł</v>
      </c>
      <c r="C19" s="177">
        <f>Seznam!D117</f>
        <v>2003</v>
      </c>
      <c r="D19" s="178" t="str">
        <f>Seznam!E117</f>
        <v>SG Legion Warszawa</v>
      </c>
      <c r="E19" s="178" t="str">
        <f>Seznam!F117</f>
        <v>POL</v>
      </c>
      <c r="F19" s="177" t="s">
        <v>494</v>
      </c>
      <c r="G19" s="203">
        <v>1.9</v>
      </c>
      <c r="H19" s="204">
        <v>3.3</v>
      </c>
      <c r="I19" s="205">
        <v>2.1</v>
      </c>
      <c r="J19" s="205">
        <v>4</v>
      </c>
      <c r="K19" s="34">
        <f t="shared" si="0"/>
        <v>2.7</v>
      </c>
      <c r="L19" s="206">
        <v>5.3</v>
      </c>
      <c r="M19" s="207">
        <v>5.2</v>
      </c>
      <c r="N19" s="205">
        <v>5.9</v>
      </c>
      <c r="O19" s="205">
        <v>5.5</v>
      </c>
      <c r="P19" s="34">
        <f t="shared" si="1"/>
        <v>5.4</v>
      </c>
      <c r="Q19" s="208"/>
      <c r="R19" s="27">
        <f t="shared" si="2"/>
        <v>8.1000000000000014</v>
      </c>
      <c r="S19" s="187" t="s">
        <v>488</v>
      </c>
      <c r="T19" s="25">
        <f t="shared" si="3"/>
        <v>17</v>
      </c>
      <c r="U19" s="36" t="s">
        <v>488</v>
      </c>
      <c r="W19" s="47" t="str">
        <f t="shared" si="4"/>
        <v>obruč</v>
      </c>
      <c r="X19" s="42">
        <f t="shared" si="5"/>
        <v>2.7</v>
      </c>
      <c r="Y19" s="42">
        <f t="shared" si="6"/>
        <v>5.4</v>
      </c>
      <c r="Z19" s="42">
        <f t="shared" si="7"/>
        <v>0</v>
      </c>
      <c r="AA19" s="42">
        <f t="shared" si="8"/>
        <v>8.1000000000000014</v>
      </c>
    </row>
    <row r="20" spans="1:28" ht="24.9" customHeight="1" x14ac:dyDescent="0.25">
      <c r="A20" s="175">
        <f>Seznam!B118</f>
        <v>12</v>
      </c>
      <c r="B20" s="176" t="str">
        <f>Seznam!C118</f>
        <v>Natálie Šebková</v>
      </c>
      <c r="C20" s="177">
        <f>Seznam!D118</f>
        <v>2003</v>
      </c>
      <c r="D20" s="178" t="str">
        <f>Seznam!E118</f>
        <v>Sokol Praha VII</v>
      </c>
      <c r="E20" s="178" t="str">
        <f>Seznam!F118</f>
        <v>CZE</v>
      </c>
      <c r="F20" s="177" t="s">
        <v>494</v>
      </c>
      <c r="G20" s="203">
        <v>5</v>
      </c>
      <c r="H20" s="204">
        <v>5.2</v>
      </c>
      <c r="I20" s="205">
        <v>5.3</v>
      </c>
      <c r="J20" s="205">
        <v>4</v>
      </c>
      <c r="K20" s="34">
        <f t="shared" si="0"/>
        <v>5.0999999999999996</v>
      </c>
      <c r="L20" s="206">
        <v>7.2</v>
      </c>
      <c r="M20" s="207">
        <v>7.6</v>
      </c>
      <c r="N20" s="205">
        <v>8.1999999999999993</v>
      </c>
      <c r="O20" s="205">
        <v>8.3000000000000007</v>
      </c>
      <c r="P20" s="34">
        <f t="shared" si="1"/>
        <v>7.9</v>
      </c>
      <c r="Q20" s="208"/>
      <c r="R20" s="27">
        <f t="shared" si="2"/>
        <v>13</v>
      </c>
      <c r="S20" s="187" t="s">
        <v>488</v>
      </c>
      <c r="T20" s="25">
        <f t="shared" si="3"/>
        <v>3</v>
      </c>
      <c r="U20" s="36" t="s">
        <v>488</v>
      </c>
      <c r="W20" s="47" t="str">
        <f t="shared" si="4"/>
        <v>obruč</v>
      </c>
      <c r="X20" s="42">
        <f t="shared" si="5"/>
        <v>5.0999999999999996</v>
      </c>
      <c r="Y20" s="42">
        <f t="shared" si="6"/>
        <v>7.9</v>
      </c>
      <c r="Z20" s="42">
        <f t="shared" si="7"/>
        <v>0</v>
      </c>
      <c r="AA20" s="42">
        <f t="shared" si="8"/>
        <v>13</v>
      </c>
    </row>
    <row r="21" spans="1:28" ht="24.9" customHeight="1" x14ac:dyDescent="0.25">
      <c r="A21" s="175">
        <f>Seznam!B119</f>
        <v>13</v>
      </c>
      <c r="B21" s="176" t="str">
        <f>Seznam!C119</f>
        <v>Viktorie Jelínková</v>
      </c>
      <c r="C21" s="177">
        <f>Seznam!D119</f>
        <v>2002</v>
      </c>
      <c r="D21" s="178" t="str">
        <f>Seznam!E119</f>
        <v>SKMG Máj České Budějovice</v>
      </c>
      <c r="E21" s="178" t="str">
        <f>Seznam!F119</f>
        <v>CZE</v>
      </c>
      <c r="F21" s="177" t="s">
        <v>494</v>
      </c>
      <c r="G21" s="203">
        <v>4.3</v>
      </c>
      <c r="H21" s="204">
        <v>5.9</v>
      </c>
      <c r="I21" s="205">
        <v>4.5999999999999996</v>
      </c>
      <c r="J21" s="205">
        <v>3.8</v>
      </c>
      <c r="K21" s="34">
        <f t="shared" si="0"/>
        <v>4.45</v>
      </c>
      <c r="L21" s="206">
        <v>7.3</v>
      </c>
      <c r="M21" s="207">
        <v>7.4</v>
      </c>
      <c r="N21" s="205">
        <v>7.8</v>
      </c>
      <c r="O21" s="205">
        <v>8.1999999999999993</v>
      </c>
      <c r="P21" s="34">
        <f t="shared" si="1"/>
        <v>7.6</v>
      </c>
      <c r="Q21" s="208"/>
      <c r="R21" s="27">
        <f t="shared" si="2"/>
        <v>12.05</v>
      </c>
      <c r="S21" s="187" t="s">
        <v>488</v>
      </c>
      <c r="T21" s="25">
        <f t="shared" si="3"/>
        <v>5</v>
      </c>
      <c r="U21" s="36" t="s">
        <v>488</v>
      </c>
      <c r="W21" s="47" t="str">
        <f t="shared" si="4"/>
        <v>obruč</v>
      </c>
      <c r="X21" s="42">
        <f t="shared" si="5"/>
        <v>4.45</v>
      </c>
      <c r="Y21" s="42">
        <f t="shared" si="6"/>
        <v>7.6</v>
      </c>
      <c r="Z21" s="42">
        <f t="shared" si="7"/>
        <v>0</v>
      </c>
      <c r="AA21" s="42">
        <f t="shared" si="8"/>
        <v>12.05</v>
      </c>
    </row>
    <row r="22" spans="1:28" ht="24.9" customHeight="1" x14ac:dyDescent="0.25">
      <c r="A22" s="175">
        <f>Seznam!B120</f>
        <v>14</v>
      </c>
      <c r="B22" s="176" t="str">
        <f>Seznam!C120</f>
        <v>Alicja  Dobrołęcka</v>
      </c>
      <c r="C22" s="177">
        <f>Seznam!D120</f>
        <v>2003</v>
      </c>
      <c r="D22" s="178" t="str">
        <f>Seznam!E120</f>
        <v>SG Legion Warszawa</v>
      </c>
      <c r="E22" s="178" t="str">
        <f>Seznam!F120</f>
        <v>POL</v>
      </c>
      <c r="F22" s="177" t="s">
        <v>494</v>
      </c>
      <c r="G22" s="203">
        <v>4.5</v>
      </c>
      <c r="H22" s="204">
        <v>3.4</v>
      </c>
      <c r="I22" s="205">
        <v>5</v>
      </c>
      <c r="J22" s="205">
        <v>3.4</v>
      </c>
      <c r="K22" s="34">
        <f t="shared" si="0"/>
        <v>3.95</v>
      </c>
      <c r="L22" s="206">
        <v>6.2</v>
      </c>
      <c r="M22" s="207">
        <v>5.6</v>
      </c>
      <c r="N22" s="205">
        <v>6.3</v>
      </c>
      <c r="O22" s="205">
        <v>6.5</v>
      </c>
      <c r="P22" s="34">
        <f t="shared" si="1"/>
        <v>6.25</v>
      </c>
      <c r="Q22" s="208">
        <v>0.8</v>
      </c>
      <c r="R22" s="27">
        <f t="shared" si="2"/>
        <v>9.3999999999999986</v>
      </c>
      <c r="S22" s="187" t="s">
        <v>488</v>
      </c>
      <c r="T22" s="25">
        <f t="shared" si="3"/>
        <v>14</v>
      </c>
      <c r="U22" s="36" t="s">
        <v>488</v>
      </c>
      <c r="W22" s="47" t="str">
        <f t="shared" si="4"/>
        <v>obruč</v>
      </c>
      <c r="X22" s="42">
        <f t="shared" si="5"/>
        <v>3.95</v>
      </c>
      <c r="Y22" s="42">
        <f t="shared" si="6"/>
        <v>6.25</v>
      </c>
      <c r="Z22" s="42">
        <f t="shared" si="7"/>
        <v>0.8</v>
      </c>
      <c r="AA22" s="42">
        <f t="shared" si="8"/>
        <v>9.3999999999999986</v>
      </c>
    </row>
    <row r="23" spans="1:28" ht="24.9" customHeight="1" x14ac:dyDescent="0.25">
      <c r="A23" s="175">
        <f>Seznam!B121</f>
        <v>15</v>
      </c>
      <c r="B23" s="176" t="str">
        <f>Seznam!C121</f>
        <v>Daniela Pešlová</v>
      </c>
      <c r="C23" s="177">
        <f>Seznam!D121</f>
        <v>2002</v>
      </c>
      <c r="D23" s="178" t="str">
        <f>Seznam!E121</f>
        <v>SKP MG Brno</v>
      </c>
      <c r="E23" s="178" t="str">
        <f>Seznam!F121</f>
        <v>CZE</v>
      </c>
      <c r="F23" s="177" t="s">
        <v>494</v>
      </c>
      <c r="G23" s="203">
        <v>3.6</v>
      </c>
      <c r="H23" s="204">
        <v>5.0999999999999996</v>
      </c>
      <c r="I23" s="205">
        <v>5.2</v>
      </c>
      <c r="J23" s="205">
        <v>3.1</v>
      </c>
      <c r="K23" s="34">
        <f t="shared" si="0"/>
        <v>4.3499999999999996</v>
      </c>
      <c r="L23" s="206">
        <v>6.6</v>
      </c>
      <c r="M23" s="207">
        <v>7</v>
      </c>
      <c r="N23" s="205">
        <v>7.7</v>
      </c>
      <c r="O23" s="205">
        <v>8</v>
      </c>
      <c r="P23" s="34">
        <f t="shared" si="1"/>
        <v>7.35</v>
      </c>
      <c r="Q23" s="208"/>
      <c r="R23" s="27">
        <f t="shared" si="2"/>
        <v>11.7</v>
      </c>
      <c r="S23" s="187" t="s">
        <v>488</v>
      </c>
      <c r="T23" s="25">
        <f t="shared" si="3"/>
        <v>6</v>
      </c>
      <c r="U23" s="36" t="s">
        <v>488</v>
      </c>
      <c r="W23" s="47" t="str">
        <f t="shared" si="4"/>
        <v>obruč</v>
      </c>
      <c r="X23" s="42">
        <f t="shared" si="5"/>
        <v>4.3499999999999996</v>
      </c>
      <c r="Y23" s="42">
        <f t="shared" si="6"/>
        <v>7.35</v>
      </c>
      <c r="Z23" s="42">
        <f t="shared" si="7"/>
        <v>0</v>
      </c>
      <c r="AA23" s="42">
        <f t="shared" si="8"/>
        <v>11.7</v>
      </c>
    </row>
    <row r="24" spans="1:28" ht="24.9" customHeight="1" x14ac:dyDescent="0.25">
      <c r="A24" s="175">
        <f>Seznam!B122</f>
        <v>16</v>
      </c>
      <c r="B24" s="176" t="str">
        <f>Seznam!C122</f>
        <v>Vanda Vrbacká</v>
      </c>
      <c r="C24" s="177">
        <f>Seznam!D122</f>
        <v>2003</v>
      </c>
      <c r="D24" s="178" t="str">
        <f>Seznam!E122</f>
        <v>TJ Slavia Hradec Králové</v>
      </c>
      <c r="E24" s="178" t="str">
        <f>Seznam!F122</f>
        <v>CZE</v>
      </c>
      <c r="F24" s="177" t="s">
        <v>494</v>
      </c>
      <c r="G24" s="203">
        <v>2</v>
      </c>
      <c r="H24" s="204">
        <v>2.8</v>
      </c>
      <c r="I24" s="205">
        <v>3.1</v>
      </c>
      <c r="J24" s="205">
        <v>1.5</v>
      </c>
      <c r="K24" s="34">
        <f t="shared" si="0"/>
        <v>2.4</v>
      </c>
      <c r="L24" s="206">
        <v>6.2</v>
      </c>
      <c r="M24" s="207">
        <v>6.5</v>
      </c>
      <c r="N24" s="205">
        <v>7.8</v>
      </c>
      <c r="O24" s="205">
        <v>6</v>
      </c>
      <c r="P24" s="34">
        <f t="shared" si="1"/>
        <v>6.35</v>
      </c>
      <c r="Q24" s="208">
        <v>0.6</v>
      </c>
      <c r="R24" s="27">
        <f t="shared" si="2"/>
        <v>8.15</v>
      </c>
      <c r="S24" s="187" t="s">
        <v>488</v>
      </c>
      <c r="T24" s="25">
        <f t="shared" si="3"/>
        <v>16</v>
      </c>
      <c r="U24" s="36" t="s">
        <v>488</v>
      </c>
      <c r="W24" s="47" t="str">
        <f t="shared" si="4"/>
        <v>obruč</v>
      </c>
      <c r="X24" s="42">
        <f t="shared" si="5"/>
        <v>2.4</v>
      </c>
      <c r="Y24" s="42">
        <f t="shared" si="6"/>
        <v>6.35</v>
      </c>
      <c r="Z24" s="42">
        <f t="shared" si="7"/>
        <v>0.6</v>
      </c>
      <c r="AA24" s="42">
        <f t="shared" si="8"/>
        <v>8.15</v>
      </c>
    </row>
    <row r="25" spans="1:28" ht="24.9" customHeight="1" x14ac:dyDescent="0.25">
      <c r="A25" s="175">
        <f>Seznam!B123</f>
        <v>17</v>
      </c>
      <c r="B25" s="176" t="str">
        <f>Seznam!C123</f>
        <v>Adéla Golebiewska</v>
      </c>
      <c r="C25" s="177">
        <f>Seznam!D123</f>
        <v>2003</v>
      </c>
      <c r="D25" s="178" t="str">
        <f>Seznam!E123</f>
        <v>Bielsko Bialej</v>
      </c>
      <c r="E25" s="178" t="str">
        <f>Seznam!F123</f>
        <v>POL</v>
      </c>
      <c r="F25" s="177" t="s">
        <v>494</v>
      </c>
      <c r="G25" s="203">
        <v>3.2</v>
      </c>
      <c r="H25" s="204">
        <v>3.9</v>
      </c>
      <c r="I25" s="205">
        <v>5.5</v>
      </c>
      <c r="J25" s="205">
        <v>3.2</v>
      </c>
      <c r="K25" s="34">
        <f t="shared" si="0"/>
        <v>3.55</v>
      </c>
      <c r="L25" s="206">
        <v>6.5</v>
      </c>
      <c r="M25" s="207">
        <v>6.7</v>
      </c>
      <c r="N25" s="205">
        <v>6</v>
      </c>
      <c r="O25" s="205">
        <v>5.9</v>
      </c>
      <c r="P25" s="34">
        <f t="shared" si="1"/>
        <v>6.25</v>
      </c>
      <c r="Q25" s="208">
        <v>0.3</v>
      </c>
      <c r="R25" s="27">
        <f t="shared" si="2"/>
        <v>9.5</v>
      </c>
      <c r="S25" s="187" t="s">
        <v>488</v>
      </c>
      <c r="T25" s="25">
        <f t="shared" si="3"/>
        <v>13</v>
      </c>
      <c r="U25" s="36" t="s">
        <v>488</v>
      </c>
      <c r="W25" s="47" t="str">
        <f t="shared" si="4"/>
        <v>obruč</v>
      </c>
      <c r="X25" s="42">
        <f t="shared" si="5"/>
        <v>3.55</v>
      </c>
      <c r="Y25" s="42">
        <f t="shared" si="6"/>
        <v>6.25</v>
      </c>
      <c r="Z25" s="42">
        <f t="shared" si="7"/>
        <v>0.3</v>
      </c>
      <c r="AA25" s="42">
        <f t="shared" si="8"/>
        <v>9.5</v>
      </c>
    </row>
    <row r="26" spans="1:28" ht="24.9" customHeight="1" x14ac:dyDescent="0.25">
      <c r="A26" s="175">
        <f>Seznam!B124</f>
        <v>20</v>
      </c>
      <c r="B26" s="176" t="str">
        <f>Seznam!C124</f>
        <v>Kateřina Šimůnková</v>
      </c>
      <c r="C26" s="177">
        <f>Seznam!D124</f>
        <v>2002</v>
      </c>
      <c r="D26" s="178" t="str">
        <f>Seznam!E124</f>
        <v>TJ Slavia Hradec Králové</v>
      </c>
      <c r="E26" s="178" t="str">
        <f>Seznam!F124</f>
        <v>CZE</v>
      </c>
      <c r="F26" s="177" t="s">
        <v>494</v>
      </c>
      <c r="G26" s="203">
        <v>4.3</v>
      </c>
      <c r="H26" s="204">
        <v>4.8</v>
      </c>
      <c r="I26" s="205">
        <v>5.0999999999999996</v>
      </c>
      <c r="J26" s="205">
        <v>3.8</v>
      </c>
      <c r="K26" s="34">
        <f>IF($L$2=2,TRUNC(SUM(G26:J26)/2*1000)/1000,IF($L$2=3,TRUNC(SUM(G26:J26)/3*1000)/1000,IF($L$2=4,TRUNC(MEDIAN(G26:J26)*1000)/1000,"???")))</f>
        <v>4.55</v>
      </c>
      <c r="L26" s="206">
        <v>6.5</v>
      </c>
      <c r="M26" s="207">
        <v>6.8</v>
      </c>
      <c r="N26" s="205">
        <v>7.9</v>
      </c>
      <c r="O26" s="205">
        <v>7.2</v>
      </c>
      <c r="P26" s="34">
        <f>IF($M$2=2,TRUNC(SUM(L26:M26)/2*1000)/1000,IF($M$2=3,TRUNC(SUM(L26:N26)/3*1000)/1000,IF($M$2=4,TRUNC(MEDIAN(L26:O26)*1000)/1000,"???")))</f>
        <v>7</v>
      </c>
      <c r="Q26" s="208"/>
      <c r="R26" s="27">
        <f>K26+P26-Q26</f>
        <v>11.55</v>
      </c>
      <c r="S26" s="187" t="s">
        <v>488</v>
      </c>
      <c r="T26" s="25">
        <f t="shared" si="3"/>
        <v>7</v>
      </c>
      <c r="U26" s="36" t="s">
        <v>488</v>
      </c>
      <c r="W26" s="47" t="str">
        <f>F26</f>
        <v>obruč</v>
      </c>
      <c r="X26" s="42">
        <f>K26</f>
        <v>4.55</v>
      </c>
      <c r="Y26" s="42">
        <f t="shared" ref="Y26:AA26" si="9">P26</f>
        <v>7</v>
      </c>
      <c r="Z26" s="42">
        <f t="shared" si="9"/>
        <v>0</v>
      </c>
      <c r="AA26" s="42">
        <f t="shared" si="9"/>
        <v>11.55</v>
      </c>
    </row>
    <row r="27" spans="1:28" ht="24.9" customHeight="1" x14ac:dyDescent="0.25">
      <c r="A27" s="175">
        <f>Seznam!B125</f>
        <v>21</v>
      </c>
      <c r="B27" s="176" t="str">
        <f>Seznam!C125</f>
        <v>Tereza Kutišová</v>
      </c>
      <c r="C27" s="177">
        <f>Seznam!D125</f>
        <v>2003</v>
      </c>
      <c r="D27" s="178" t="str">
        <f>Seznam!E125</f>
        <v>RG Proactive Milevsko</v>
      </c>
      <c r="E27" s="178" t="str">
        <f>Seznam!F125</f>
        <v>CZE</v>
      </c>
      <c r="F27" s="177" t="s">
        <v>494</v>
      </c>
      <c r="G27" s="203">
        <v>3.1</v>
      </c>
      <c r="H27" s="204">
        <v>3</v>
      </c>
      <c r="I27" s="205">
        <v>3.5</v>
      </c>
      <c r="J27" s="205">
        <v>2.6</v>
      </c>
      <c r="K27" s="34">
        <f t="shared" si="0"/>
        <v>3.05</v>
      </c>
      <c r="L27" s="206">
        <v>6.7</v>
      </c>
      <c r="M27" s="207">
        <v>5.9</v>
      </c>
      <c r="N27" s="205">
        <v>7</v>
      </c>
      <c r="O27" s="205">
        <v>7</v>
      </c>
      <c r="P27" s="34">
        <f t="shared" si="1"/>
        <v>6.85</v>
      </c>
      <c r="Q27" s="208"/>
      <c r="R27" s="27">
        <f t="shared" si="2"/>
        <v>9.8999999999999986</v>
      </c>
      <c r="S27" s="187" t="s">
        <v>488</v>
      </c>
      <c r="T27" s="25">
        <f t="shared" si="3"/>
        <v>11</v>
      </c>
      <c r="U27" s="36" t="s">
        <v>488</v>
      </c>
      <c r="W27" s="47" t="str">
        <f t="shared" si="4"/>
        <v>obruč</v>
      </c>
      <c r="X27" s="42">
        <f t="shared" si="5"/>
        <v>3.05</v>
      </c>
      <c r="Y27" s="42">
        <f t="shared" si="6"/>
        <v>6.85</v>
      </c>
      <c r="Z27" s="42">
        <f t="shared" si="7"/>
        <v>0</v>
      </c>
      <c r="AA27" s="42">
        <f t="shared" si="8"/>
        <v>9.8999999999999986</v>
      </c>
    </row>
    <row r="28" spans="1:28" ht="24.9" customHeight="1" x14ac:dyDescent="0.25">
      <c r="A28" s="175"/>
      <c r="B28" s="176"/>
      <c r="C28" s="177"/>
      <c r="D28" s="178"/>
      <c r="E28" s="178"/>
      <c r="F28" s="177"/>
      <c r="G28" s="43">
        <v>0</v>
      </c>
      <c r="H28" s="15"/>
      <c r="I28" s="37">
        <f t="shared" ref="I28" si="10">IF($L$2&lt;3,"x",0)</f>
        <v>0</v>
      </c>
      <c r="J28" s="37">
        <f t="shared" ref="J28" si="11">IF($L$2&lt;4,"x",0)</f>
        <v>0</v>
      </c>
      <c r="K28" s="34">
        <f t="shared" si="0"/>
        <v>0</v>
      </c>
      <c r="L28" s="17">
        <v>0</v>
      </c>
      <c r="M28" s="16"/>
      <c r="N28" s="37">
        <f t="shared" ref="N28" si="12">IF($M$2&lt;3,"x",0)</f>
        <v>0</v>
      </c>
      <c r="O28" s="37">
        <f t="shared" ref="O28" si="13">IF($M$2&lt;4,"x",0)</f>
        <v>0</v>
      </c>
      <c r="P28" s="34">
        <f t="shared" si="1"/>
        <v>0</v>
      </c>
      <c r="Q28" s="21"/>
      <c r="R28" s="27">
        <f t="shared" si="2"/>
        <v>0</v>
      </c>
      <c r="S28" s="187" t="s">
        <v>488</v>
      </c>
      <c r="T28" s="179">
        <f t="shared" si="3"/>
        <v>20</v>
      </c>
      <c r="U28" s="36" t="s">
        <v>488</v>
      </c>
      <c r="W28" s="47">
        <f t="shared" si="4"/>
        <v>0</v>
      </c>
      <c r="X28" s="42">
        <f t="shared" si="5"/>
        <v>0</v>
      </c>
      <c r="Y28" s="42">
        <f t="shared" si="6"/>
        <v>0</v>
      </c>
      <c r="Z28" s="42">
        <f t="shared" si="7"/>
        <v>0</v>
      </c>
      <c r="AA28" s="42">
        <f t="shared" si="8"/>
        <v>0</v>
      </c>
    </row>
    <row r="29" spans="1:28" s="181" customFormat="1" ht="16.2" thickBot="1" x14ac:dyDescent="0.3">
      <c r="C29" s="183"/>
      <c r="F29" s="182"/>
      <c r="G29" s="184">
        <v>0</v>
      </c>
      <c r="H29" s="184"/>
      <c r="I29" s="184"/>
      <c r="J29" s="184"/>
      <c r="K29" s="185">
        <f>SUM(G29:J29)/2</f>
        <v>0</v>
      </c>
      <c r="L29" s="195">
        <v>0</v>
      </c>
      <c r="M29" s="195"/>
      <c r="N29" s="195"/>
      <c r="O29" s="195"/>
      <c r="P29" s="185"/>
    </row>
    <row r="30" spans="1:28" ht="16.5" customHeight="1" x14ac:dyDescent="0.25">
      <c r="A30" s="293" t="s">
        <v>471</v>
      </c>
      <c r="B30" s="295" t="s">
        <v>6</v>
      </c>
      <c r="C30" s="297" t="s">
        <v>3</v>
      </c>
      <c r="D30" s="295" t="s">
        <v>4</v>
      </c>
      <c r="E30" s="291" t="s">
        <v>5</v>
      </c>
      <c r="F30" s="291" t="s">
        <v>472</v>
      </c>
      <c r="G30" s="29" t="str">
        <f>Kat6S2</f>
        <v>sestava s libovolným náčiním</v>
      </c>
      <c r="H30" s="28"/>
      <c r="I30" s="28"/>
      <c r="J30" s="28"/>
      <c r="K30" s="28"/>
      <c r="L30" s="30"/>
      <c r="M30" s="30"/>
      <c r="N30" s="30"/>
      <c r="O30" s="30"/>
      <c r="P30" s="30"/>
      <c r="Q30" s="20">
        <v>0</v>
      </c>
      <c r="R30" s="31">
        <v>0</v>
      </c>
      <c r="S30" s="180"/>
      <c r="T30" s="301" t="s">
        <v>491</v>
      </c>
      <c r="U30" s="289" t="s">
        <v>492</v>
      </c>
    </row>
    <row r="31" spans="1:28" ht="16.5" customHeight="1" thickBot="1" x14ac:dyDescent="0.3">
      <c r="A31" s="294">
        <v>0</v>
      </c>
      <c r="B31" s="296">
        <v>0</v>
      </c>
      <c r="C31" s="298">
        <v>0</v>
      </c>
      <c r="D31" s="296">
        <v>0</v>
      </c>
      <c r="E31" s="292">
        <v>0</v>
      </c>
      <c r="F31" s="292">
        <v>0</v>
      </c>
      <c r="G31" s="18" t="s">
        <v>469</v>
      </c>
      <c r="H31" s="18" t="s">
        <v>489</v>
      </c>
      <c r="I31" s="18" t="s">
        <v>475</v>
      </c>
      <c r="J31" s="18" t="s">
        <v>476</v>
      </c>
      <c r="K31" s="18" t="s">
        <v>477</v>
      </c>
      <c r="L31" s="24" t="s">
        <v>478</v>
      </c>
      <c r="M31" s="287" t="s">
        <v>479</v>
      </c>
      <c r="N31" s="287" t="s">
        <v>480</v>
      </c>
      <c r="O31" s="287" t="s">
        <v>481</v>
      </c>
      <c r="P31" s="26" t="s">
        <v>470</v>
      </c>
      <c r="Q31" s="23" t="s">
        <v>482</v>
      </c>
      <c r="R31" s="22" t="s">
        <v>483</v>
      </c>
      <c r="S31" s="26" t="s">
        <v>484</v>
      </c>
      <c r="T31" s="302"/>
      <c r="U31" s="290"/>
      <c r="W31" s="46" t="s">
        <v>485</v>
      </c>
      <c r="X31" s="46" t="s">
        <v>477</v>
      </c>
      <c r="Y31" s="46" t="s">
        <v>470</v>
      </c>
      <c r="Z31" s="46" t="s">
        <v>486</v>
      </c>
      <c r="AA31" s="46" t="s">
        <v>484</v>
      </c>
      <c r="AB31" s="46" t="s">
        <v>483</v>
      </c>
    </row>
    <row r="32" spans="1:28" ht="24.9" customHeight="1" x14ac:dyDescent="0.25">
      <c r="A32" s="44">
        <f>Seznam!B107</f>
        <v>1</v>
      </c>
      <c r="B32" s="2" t="str">
        <f>Seznam!C107</f>
        <v>Rosa Krefl</v>
      </c>
      <c r="C32" s="9">
        <f>Seznam!D107</f>
        <v>2001</v>
      </c>
      <c r="D32" s="45" t="str">
        <f>Seznam!E107</f>
        <v>ÖTB Linz</v>
      </c>
      <c r="E32" s="45" t="str">
        <f>Seznam!F107</f>
        <v>AUT</v>
      </c>
      <c r="F32" s="210" t="str">
        <f t="shared" ref="F32:F50" si="14">IF($G$30="sestava bez náčiní","bez"," ")</f>
        <v xml:space="preserve"> </v>
      </c>
      <c r="G32" s="203">
        <v>2.9</v>
      </c>
      <c r="H32" s="204">
        <v>1.9</v>
      </c>
      <c r="I32" s="205">
        <v>2.4</v>
      </c>
      <c r="J32" s="205">
        <v>2.2999999999999998</v>
      </c>
      <c r="K32" s="34">
        <f t="shared" ref="K32:K51" si="15">IF($L$2=2,TRUNC(SUM(G32:J32)/2*1000)/1000,IF($L$2=3,TRUNC(SUM(G32:J32)/3*1000)/1000,IF($L$2=4,TRUNC(MEDIAN(G32:J32)*1000)/1000,"???")))</f>
        <v>2.35</v>
      </c>
      <c r="L32" s="206">
        <v>6.2</v>
      </c>
      <c r="M32" s="207">
        <v>6.5</v>
      </c>
      <c r="N32" s="205">
        <v>5.6</v>
      </c>
      <c r="O32" s="205">
        <v>7.1</v>
      </c>
      <c r="P32" s="34">
        <f t="shared" ref="P32:P51" si="16">IF($M$2=2,TRUNC(SUM(L32:M32)/2*1000)/1000,IF($M$2=3,TRUNC(SUM(L32:N32)/3*1000)/1000,IF($M$2=4,TRUNC(MEDIAN(L32:O32)*1000)/1000,"???")))</f>
        <v>6.35</v>
      </c>
      <c r="Q32" s="208"/>
      <c r="R32" s="27">
        <f t="shared" ref="R32:R51" si="17">K32+P32-Q32</f>
        <v>8.6999999999999993</v>
      </c>
      <c r="S32" s="35">
        <f t="shared" ref="S32:S51" si="18">R9+R32</f>
        <v>16.049999999999997</v>
      </c>
      <c r="T32" s="25">
        <f t="shared" ref="T32:T51" si="19">RANK(R32,$R$32:$R$51)</f>
        <v>19</v>
      </c>
      <c r="U32" s="36">
        <f t="shared" ref="U32:U51" si="20">RANK(S32,$S$32:$S$51)</f>
        <v>19</v>
      </c>
      <c r="W32" s="47" t="str">
        <f t="shared" ref="W32:W51" si="21">F32</f>
        <v xml:space="preserve"> </v>
      </c>
      <c r="X32" s="42">
        <f t="shared" ref="X32:X51" si="22">K32</f>
        <v>2.35</v>
      </c>
      <c r="Y32" s="42">
        <f t="shared" ref="Y32:Y51" si="23">P32</f>
        <v>6.35</v>
      </c>
      <c r="Z32" s="42">
        <f t="shared" ref="Z32:Z51" si="24">Q32</f>
        <v>0</v>
      </c>
      <c r="AA32" s="42">
        <f t="shared" ref="AA32:AA51" si="25">R32</f>
        <v>8.6999999999999993</v>
      </c>
      <c r="AB32" s="42">
        <f t="shared" ref="AB32:AB51" si="26">S32</f>
        <v>16.049999999999997</v>
      </c>
    </row>
    <row r="33" spans="1:28" ht="24.9" customHeight="1" x14ac:dyDescent="0.25">
      <c r="A33" s="44">
        <f>Seznam!B108</f>
        <v>2</v>
      </c>
      <c r="B33" s="2" t="str">
        <f>Seznam!C108</f>
        <v>Ema Bello</v>
      </c>
      <c r="C33" s="9">
        <f>Seznam!D108</f>
        <v>2001</v>
      </c>
      <c r="D33" s="45" t="str">
        <f>Seznam!E108</f>
        <v>Maksimir Zagreb</v>
      </c>
      <c r="E33" s="45" t="str">
        <f>Seznam!F108</f>
        <v>CRO</v>
      </c>
      <c r="F33" s="210" t="str">
        <f t="shared" si="14"/>
        <v xml:space="preserve"> </v>
      </c>
      <c r="G33" s="203">
        <v>2.4</v>
      </c>
      <c r="H33" s="204">
        <v>3.9</v>
      </c>
      <c r="I33" s="205">
        <v>3.3</v>
      </c>
      <c r="J33" s="205">
        <v>2.2000000000000002</v>
      </c>
      <c r="K33" s="34">
        <f t="shared" si="15"/>
        <v>2.85</v>
      </c>
      <c r="L33" s="206">
        <v>7</v>
      </c>
      <c r="M33" s="207">
        <v>7</v>
      </c>
      <c r="N33" s="205">
        <v>6.5</v>
      </c>
      <c r="O33" s="205">
        <v>6.9</v>
      </c>
      <c r="P33" s="34">
        <f t="shared" si="16"/>
        <v>6.95</v>
      </c>
      <c r="Q33" s="208"/>
      <c r="R33" s="27">
        <f t="shared" si="17"/>
        <v>9.8000000000000007</v>
      </c>
      <c r="S33" s="35">
        <f t="shared" si="18"/>
        <v>19.399999999999999</v>
      </c>
      <c r="T33" s="25">
        <f t="shared" si="19"/>
        <v>15</v>
      </c>
      <c r="U33" s="36">
        <f t="shared" si="20"/>
        <v>15</v>
      </c>
      <c r="W33" s="47" t="str">
        <f t="shared" si="21"/>
        <v xml:space="preserve"> </v>
      </c>
      <c r="X33" s="42">
        <f t="shared" si="22"/>
        <v>2.85</v>
      </c>
      <c r="Y33" s="42">
        <f t="shared" si="23"/>
        <v>6.95</v>
      </c>
      <c r="Z33" s="42">
        <f t="shared" si="24"/>
        <v>0</v>
      </c>
      <c r="AA33" s="42">
        <f t="shared" si="25"/>
        <v>9.8000000000000007</v>
      </c>
      <c r="AB33" s="42">
        <f t="shared" si="26"/>
        <v>19.399999999999999</v>
      </c>
    </row>
    <row r="34" spans="1:28" ht="24.9" customHeight="1" x14ac:dyDescent="0.25">
      <c r="A34" s="44">
        <f>Seznam!B109</f>
        <v>3</v>
      </c>
      <c r="B34" s="2" t="str">
        <f>Seznam!C109</f>
        <v>Nela Pochylá</v>
      </c>
      <c r="C34" s="9">
        <f>Seznam!D109</f>
        <v>2003</v>
      </c>
      <c r="D34" s="45" t="str">
        <f>Seznam!E109</f>
        <v>SK MG Vysočina Jihlava</v>
      </c>
      <c r="E34" s="45" t="str">
        <f>Seznam!F109</f>
        <v>CZE</v>
      </c>
      <c r="F34" s="210" t="str">
        <f t="shared" si="14"/>
        <v xml:space="preserve"> </v>
      </c>
      <c r="G34" s="203">
        <v>4.2</v>
      </c>
      <c r="H34" s="204">
        <v>3.6</v>
      </c>
      <c r="I34" s="205">
        <v>4.0999999999999996</v>
      </c>
      <c r="J34" s="205">
        <v>4.5</v>
      </c>
      <c r="K34" s="34">
        <f t="shared" si="15"/>
        <v>4.1500000000000004</v>
      </c>
      <c r="L34" s="206">
        <v>6.9</v>
      </c>
      <c r="M34" s="207">
        <v>7</v>
      </c>
      <c r="N34" s="205">
        <v>7</v>
      </c>
      <c r="O34" s="205">
        <v>7.3</v>
      </c>
      <c r="P34" s="34">
        <f t="shared" si="16"/>
        <v>7</v>
      </c>
      <c r="Q34" s="208"/>
      <c r="R34" s="27">
        <f t="shared" si="17"/>
        <v>11.15</v>
      </c>
      <c r="S34" s="35">
        <f t="shared" si="18"/>
        <v>24.6</v>
      </c>
      <c r="T34" s="25">
        <f t="shared" si="19"/>
        <v>6</v>
      </c>
      <c r="U34" s="36">
        <f t="shared" si="20"/>
        <v>3</v>
      </c>
      <c r="W34" s="47" t="str">
        <f t="shared" si="21"/>
        <v xml:space="preserve"> </v>
      </c>
      <c r="X34" s="42">
        <f t="shared" si="22"/>
        <v>4.1500000000000004</v>
      </c>
      <c r="Y34" s="42">
        <f t="shared" si="23"/>
        <v>7</v>
      </c>
      <c r="Z34" s="42">
        <f t="shared" si="24"/>
        <v>0</v>
      </c>
      <c r="AA34" s="42">
        <f t="shared" si="25"/>
        <v>11.15</v>
      </c>
      <c r="AB34" s="42">
        <f t="shared" si="26"/>
        <v>24.6</v>
      </c>
    </row>
    <row r="35" spans="1:28" ht="24.9" customHeight="1" x14ac:dyDescent="0.25">
      <c r="A35" s="44">
        <f>Seznam!B110</f>
        <v>4</v>
      </c>
      <c r="B35" s="2" t="str">
        <f>Seznam!C110</f>
        <v>Michaela Miklavcic</v>
      </c>
      <c r="C35" s="9">
        <f>Seznam!D110</f>
        <v>2003</v>
      </c>
      <c r="D35" s="45" t="str">
        <f>Seznam!E110</f>
        <v>TGU Salzburg</v>
      </c>
      <c r="E35" s="45" t="str">
        <f>Seznam!F110</f>
        <v>AUT</v>
      </c>
      <c r="F35" s="210" t="str">
        <f t="shared" si="14"/>
        <v xml:space="preserve"> </v>
      </c>
      <c r="G35" s="203">
        <v>3.2</v>
      </c>
      <c r="H35" s="204">
        <v>2.9</v>
      </c>
      <c r="I35" s="205">
        <v>3.8</v>
      </c>
      <c r="J35" s="205">
        <v>3.1</v>
      </c>
      <c r="K35" s="34">
        <f t="shared" si="15"/>
        <v>3.15</v>
      </c>
      <c r="L35" s="206">
        <v>6.8</v>
      </c>
      <c r="M35" s="207">
        <v>7.1</v>
      </c>
      <c r="N35" s="205">
        <v>7</v>
      </c>
      <c r="O35" s="205">
        <v>6.8</v>
      </c>
      <c r="P35" s="34">
        <f t="shared" si="16"/>
        <v>6.9</v>
      </c>
      <c r="Q35" s="208"/>
      <c r="R35" s="27">
        <f t="shared" si="17"/>
        <v>10.050000000000001</v>
      </c>
      <c r="S35" s="35">
        <f t="shared" si="18"/>
        <v>17.05</v>
      </c>
      <c r="T35" s="25">
        <f t="shared" si="19"/>
        <v>14</v>
      </c>
      <c r="U35" s="36">
        <f t="shared" si="20"/>
        <v>18</v>
      </c>
      <c r="W35" s="47" t="str">
        <f t="shared" si="21"/>
        <v xml:space="preserve"> </v>
      </c>
      <c r="X35" s="42">
        <f t="shared" si="22"/>
        <v>3.15</v>
      </c>
      <c r="Y35" s="42">
        <f t="shared" si="23"/>
        <v>6.9</v>
      </c>
      <c r="Z35" s="42">
        <f t="shared" si="24"/>
        <v>0</v>
      </c>
      <c r="AA35" s="42">
        <f t="shared" si="25"/>
        <v>10.050000000000001</v>
      </c>
      <c r="AB35" s="42">
        <f t="shared" si="26"/>
        <v>17.05</v>
      </c>
    </row>
    <row r="36" spans="1:28" ht="24.9" customHeight="1" x14ac:dyDescent="0.25">
      <c r="A36" s="44">
        <f>Seznam!B111</f>
        <v>5</v>
      </c>
      <c r="B36" s="2" t="str">
        <f>Seznam!C111</f>
        <v>Gabriela Dmowska</v>
      </c>
      <c r="C36" s="9">
        <f>Seznam!D111</f>
        <v>2003</v>
      </c>
      <c r="D36" s="45" t="str">
        <f>Seznam!E111</f>
        <v>SG Legion Warszawa</v>
      </c>
      <c r="E36" s="45" t="str">
        <f>Seznam!F111</f>
        <v>POL</v>
      </c>
      <c r="F36" s="210" t="str">
        <f t="shared" si="14"/>
        <v xml:space="preserve"> </v>
      </c>
      <c r="G36" s="203">
        <v>3.9</v>
      </c>
      <c r="H36" s="204">
        <v>4.0999999999999996</v>
      </c>
      <c r="I36" s="205">
        <v>3.9</v>
      </c>
      <c r="J36" s="205">
        <v>3</v>
      </c>
      <c r="K36" s="34">
        <f t="shared" si="15"/>
        <v>3.9</v>
      </c>
      <c r="L36" s="206">
        <v>5.9</v>
      </c>
      <c r="M36" s="207">
        <v>7</v>
      </c>
      <c r="N36" s="205">
        <v>5.4</v>
      </c>
      <c r="O36" s="205">
        <v>6.3</v>
      </c>
      <c r="P36" s="34">
        <f t="shared" si="16"/>
        <v>6.1</v>
      </c>
      <c r="Q36" s="208">
        <v>0.6</v>
      </c>
      <c r="R36" s="27">
        <f t="shared" si="17"/>
        <v>9.4</v>
      </c>
      <c r="S36" s="35">
        <f t="shared" si="18"/>
        <v>21.55</v>
      </c>
      <c r="T36" s="25">
        <f t="shared" si="19"/>
        <v>17</v>
      </c>
      <c r="U36" s="36">
        <f t="shared" si="20"/>
        <v>9</v>
      </c>
      <c r="W36" s="47" t="str">
        <f t="shared" si="21"/>
        <v xml:space="preserve"> </v>
      </c>
      <c r="X36" s="42">
        <f t="shared" si="22"/>
        <v>3.9</v>
      </c>
      <c r="Y36" s="42">
        <f t="shared" si="23"/>
        <v>6.1</v>
      </c>
      <c r="Z36" s="42">
        <f t="shared" si="24"/>
        <v>0.6</v>
      </c>
      <c r="AA36" s="42">
        <f t="shared" si="25"/>
        <v>9.4</v>
      </c>
      <c r="AB36" s="42">
        <f t="shared" si="26"/>
        <v>21.55</v>
      </c>
    </row>
    <row r="37" spans="1:28" ht="24.9" customHeight="1" x14ac:dyDescent="0.25">
      <c r="A37" s="44">
        <f>Seznam!B112</f>
        <v>6</v>
      </c>
      <c r="B37" s="2" t="str">
        <f>Seznam!C112</f>
        <v>Tereza Kolenatá</v>
      </c>
      <c r="C37" s="9">
        <f>Seznam!D112</f>
        <v>2003</v>
      </c>
      <c r="D37" s="45" t="str">
        <f>Seznam!E112</f>
        <v>Sokol Praha VII</v>
      </c>
      <c r="E37" s="45" t="str">
        <f>Seznam!F112</f>
        <v>CZE</v>
      </c>
      <c r="F37" s="210" t="str">
        <f t="shared" si="14"/>
        <v xml:space="preserve"> </v>
      </c>
      <c r="G37" s="203">
        <v>3.9</v>
      </c>
      <c r="H37" s="204">
        <v>3.7</v>
      </c>
      <c r="I37" s="205">
        <v>2.9</v>
      </c>
      <c r="J37" s="205">
        <v>3</v>
      </c>
      <c r="K37" s="34">
        <f t="shared" si="15"/>
        <v>3.35</v>
      </c>
      <c r="L37" s="206">
        <v>6.6</v>
      </c>
      <c r="M37" s="207">
        <v>6.8</v>
      </c>
      <c r="N37" s="205">
        <v>6.7</v>
      </c>
      <c r="O37" s="205">
        <v>6.9</v>
      </c>
      <c r="P37" s="34">
        <f t="shared" si="16"/>
        <v>6.75</v>
      </c>
      <c r="Q37" s="208"/>
      <c r="R37" s="27">
        <f t="shared" si="17"/>
        <v>10.1</v>
      </c>
      <c r="S37" s="35">
        <f t="shared" si="18"/>
        <v>20.45</v>
      </c>
      <c r="T37" s="25">
        <f t="shared" si="19"/>
        <v>13</v>
      </c>
      <c r="U37" s="36">
        <f t="shared" si="20"/>
        <v>11</v>
      </c>
      <c r="W37" s="47" t="str">
        <f t="shared" si="21"/>
        <v xml:space="preserve"> </v>
      </c>
      <c r="X37" s="42">
        <f t="shared" si="22"/>
        <v>3.35</v>
      </c>
      <c r="Y37" s="42">
        <f t="shared" si="23"/>
        <v>6.75</v>
      </c>
      <c r="Z37" s="42">
        <f t="shared" si="24"/>
        <v>0</v>
      </c>
      <c r="AA37" s="42">
        <f t="shared" si="25"/>
        <v>10.1</v>
      </c>
      <c r="AB37" s="42">
        <f t="shared" si="26"/>
        <v>20.45</v>
      </c>
    </row>
    <row r="38" spans="1:28" ht="24.9" customHeight="1" x14ac:dyDescent="0.25">
      <c r="A38" s="44">
        <f>Seznam!B113</f>
        <v>7</v>
      </c>
      <c r="B38" s="2" t="str">
        <f>Seznam!C113</f>
        <v>Kateřina Savková</v>
      </c>
      <c r="C38" s="9">
        <f>Seznam!D113</f>
        <v>2002</v>
      </c>
      <c r="D38" s="45" t="str">
        <f>Seznam!E113</f>
        <v>GSK Ústí nad Labem</v>
      </c>
      <c r="E38" s="45" t="str">
        <f>Seznam!F113</f>
        <v>CZE</v>
      </c>
      <c r="F38" s="210" t="str">
        <f t="shared" si="14"/>
        <v xml:space="preserve"> </v>
      </c>
      <c r="G38" s="203">
        <v>3.2</v>
      </c>
      <c r="H38" s="204">
        <v>3</v>
      </c>
      <c r="I38" s="205">
        <v>4.5999999999999996</v>
      </c>
      <c r="J38" s="205">
        <v>4</v>
      </c>
      <c r="K38" s="34">
        <f t="shared" si="15"/>
        <v>3.6</v>
      </c>
      <c r="L38" s="206">
        <v>6.6</v>
      </c>
      <c r="M38" s="207">
        <v>6.7</v>
      </c>
      <c r="N38" s="205">
        <v>6.5</v>
      </c>
      <c r="O38" s="205">
        <v>6.6</v>
      </c>
      <c r="P38" s="34">
        <f t="shared" si="16"/>
        <v>6.6</v>
      </c>
      <c r="Q38" s="208"/>
      <c r="R38" s="27">
        <f t="shared" si="17"/>
        <v>10.199999999999999</v>
      </c>
      <c r="S38" s="35">
        <f t="shared" si="18"/>
        <v>20.75</v>
      </c>
      <c r="T38" s="25">
        <f t="shared" si="19"/>
        <v>11</v>
      </c>
      <c r="U38" s="36">
        <f t="shared" si="20"/>
        <v>10</v>
      </c>
      <c r="W38" s="47" t="str">
        <f t="shared" si="21"/>
        <v xml:space="preserve"> </v>
      </c>
      <c r="X38" s="42">
        <f t="shared" si="22"/>
        <v>3.6</v>
      </c>
      <c r="Y38" s="42">
        <f t="shared" si="23"/>
        <v>6.6</v>
      </c>
      <c r="Z38" s="42">
        <f t="shared" si="24"/>
        <v>0</v>
      </c>
      <c r="AA38" s="42">
        <f t="shared" si="25"/>
        <v>10.199999999999999</v>
      </c>
      <c r="AB38" s="42">
        <f t="shared" si="26"/>
        <v>20.75</v>
      </c>
    </row>
    <row r="39" spans="1:28" ht="24.9" customHeight="1" x14ac:dyDescent="0.25">
      <c r="A39" s="44">
        <f>Seznam!B114</f>
        <v>8</v>
      </c>
      <c r="B39" s="2" t="str">
        <f>Seznam!C114</f>
        <v>Daria Uschakova</v>
      </c>
      <c r="C39" s="9">
        <f>Seznam!D114</f>
        <v>2002</v>
      </c>
      <c r="D39" s="45" t="str">
        <f>Seznam!E114</f>
        <v xml:space="preserve">Volgograd </v>
      </c>
      <c r="E39" s="45" t="str">
        <f>Seznam!F114</f>
        <v>RUS</v>
      </c>
      <c r="F39" s="210" t="str">
        <f t="shared" si="14"/>
        <v xml:space="preserve"> </v>
      </c>
      <c r="G39" s="203">
        <v>4.9000000000000004</v>
      </c>
      <c r="H39" s="204">
        <v>5.5</v>
      </c>
      <c r="I39" s="205">
        <v>4.2</v>
      </c>
      <c r="J39" s="205">
        <v>4.0999999999999996</v>
      </c>
      <c r="K39" s="34">
        <f t="shared" si="15"/>
        <v>4.55</v>
      </c>
      <c r="L39" s="206">
        <v>7.2</v>
      </c>
      <c r="M39" s="207">
        <v>6.7</v>
      </c>
      <c r="N39" s="205">
        <v>6.8</v>
      </c>
      <c r="O39" s="205">
        <v>7.2</v>
      </c>
      <c r="P39" s="34">
        <f t="shared" si="16"/>
        <v>7</v>
      </c>
      <c r="Q39" s="208"/>
      <c r="R39" s="27">
        <f t="shared" si="17"/>
        <v>11.55</v>
      </c>
      <c r="S39" s="35">
        <f t="shared" si="18"/>
        <v>24.75</v>
      </c>
      <c r="T39" s="25">
        <f t="shared" si="19"/>
        <v>5</v>
      </c>
      <c r="U39" s="36">
        <f t="shared" si="20"/>
        <v>2</v>
      </c>
      <c r="W39" s="47" t="str">
        <f t="shared" si="21"/>
        <v xml:space="preserve"> </v>
      </c>
      <c r="X39" s="42">
        <f t="shared" si="22"/>
        <v>4.55</v>
      </c>
      <c r="Y39" s="42">
        <f t="shared" si="23"/>
        <v>7</v>
      </c>
      <c r="Z39" s="42">
        <f t="shared" si="24"/>
        <v>0</v>
      </c>
      <c r="AA39" s="42">
        <f t="shared" si="25"/>
        <v>11.55</v>
      </c>
      <c r="AB39" s="42">
        <f t="shared" si="26"/>
        <v>24.75</v>
      </c>
    </row>
    <row r="40" spans="1:28" ht="24.9" customHeight="1" x14ac:dyDescent="0.25">
      <c r="A40" s="44">
        <f>Seznam!B115</f>
        <v>9</v>
      </c>
      <c r="B40" s="2" t="str">
        <f>Seznam!C115</f>
        <v>Veronika Dolejší</v>
      </c>
      <c r="C40" s="9">
        <f>Seznam!D115</f>
        <v>2003</v>
      </c>
      <c r="D40" s="45" t="str">
        <f>Seznam!E115</f>
        <v>SK MG Vysočina Jihlava</v>
      </c>
      <c r="E40" s="45" t="str">
        <f>Seznam!F115</f>
        <v>CZE</v>
      </c>
      <c r="F40" s="210" t="str">
        <f t="shared" si="14"/>
        <v xml:space="preserve"> </v>
      </c>
      <c r="G40" s="203">
        <v>2.1</v>
      </c>
      <c r="H40" s="204">
        <v>2.6</v>
      </c>
      <c r="I40" s="205">
        <v>3.9</v>
      </c>
      <c r="J40" s="205">
        <v>2.5</v>
      </c>
      <c r="K40" s="34">
        <f t="shared" si="15"/>
        <v>2.5499999999999998</v>
      </c>
      <c r="L40" s="206">
        <v>6.3</v>
      </c>
      <c r="M40" s="207">
        <v>6.3</v>
      </c>
      <c r="N40" s="205">
        <v>6.6</v>
      </c>
      <c r="O40" s="205">
        <v>7.1</v>
      </c>
      <c r="P40" s="34">
        <f t="shared" si="16"/>
        <v>6.45</v>
      </c>
      <c r="Q40" s="208"/>
      <c r="R40" s="27">
        <f t="shared" si="17"/>
        <v>9</v>
      </c>
      <c r="S40" s="35">
        <f t="shared" si="18"/>
        <v>17.850000000000001</v>
      </c>
      <c r="T40" s="25">
        <f t="shared" si="19"/>
        <v>18</v>
      </c>
      <c r="U40" s="36">
        <f t="shared" si="20"/>
        <v>16</v>
      </c>
      <c r="W40" s="47" t="str">
        <f t="shared" si="21"/>
        <v xml:space="preserve"> </v>
      </c>
      <c r="X40" s="42">
        <f t="shared" si="22"/>
        <v>2.5499999999999998</v>
      </c>
      <c r="Y40" s="42">
        <f t="shared" si="23"/>
        <v>6.45</v>
      </c>
      <c r="Z40" s="42">
        <f t="shared" si="24"/>
        <v>0</v>
      </c>
      <c r="AA40" s="42">
        <f t="shared" si="25"/>
        <v>9</v>
      </c>
      <c r="AB40" s="42">
        <f t="shared" si="26"/>
        <v>17.850000000000001</v>
      </c>
    </row>
    <row r="41" spans="1:28" ht="24.9" customHeight="1" x14ac:dyDescent="0.25">
      <c r="A41" s="44">
        <f>Seznam!B116</f>
        <v>10</v>
      </c>
      <c r="B41" s="2" t="str">
        <f>Seznam!C116</f>
        <v>Marion Möstl</v>
      </c>
      <c r="C41" s="9">
        <f>Seznam!D116</f>
        <v>2002</v>
      </c>
      <c r="D41" s="45" t="str">
        <f>Seznam!E116</f>
        <v>TGU Salzburg</v>
      </c>
      <c r="E41" s="45" t="str">
        <f>Seznam!F116</f>
        <v>AUT</v>
      </c>
      <c r="F41" s="210" t="str">
        <f t="shared" si="14"/>
        <v xml:space="preserve"> </v>
      </c>
      <c r="G41" s="203">
        <v>3.7</v>
      </c>
      <c r="H41" s="204">
        <v>3.6</v>
      </c>
      <c r="I41" s="205">
        <v>4.5</v>
      </c>
      <c r="J41" s="205">
        <v>3</v>
      </c>
      <c r="K41" s="34">
        <f t="shared" si="15"/>
        <v>3.65</v>
      </c>
      <c r="L41" s="206">
        <v>7.1</v>
      </c>
      <c r="M41" s="207">
        <v>7.5</v>
      </c>
      <c r="N41" s="205">
        <v>6.8</v>
      </c>
      <c r="O41" s="205">
        <v>6.7</v>
      </c>
      <c r="P41" s="34">
        <f t="shared" si="16"/>
        <v>6.95</v>
      </c>
      <c r="Q41" s="208"/>
      <c r="R41" s="27">
        <f t="shared" si="17"/>
        <v>10.6</v>
      </c>
      <c r="S41" s="35">
        <f t="shared" si="18"/>
        <v>21.7</v>
      </c>
      <c r="T41" s="25">
        <f t="shared" si="19"/>
        <v>8</v>
      </c>
      <c r="U41" s="36">
        <f t="shared" si="20"/>
        <v>8</v>
      </c>
      <c r="W41" s="47" t="str">
        <f t="shared" si="21"/>
        <v xml:space="preserve"> </v>
      </c>
      <c r="X41" s="42">
        <f t="shared" si="22"/>
        <v>3.65</v>
      </c>
      <c r="Y41" s="42">
        <f t="shared" si="23"/>
        <v>6.95</v>
      </c>
      <c r="Z41" s="42">
        <f t="shared" si="24"/>
        <v>0</v>
      </c>
      <c r="AA41" s="42">
        <f t="shared" si="25"/>
        <v>10.6</v>
      </c>
      <c r="AB41" s="42">
        <f t="shared" si="26"/>
        <v>21.7</v>
      </c>
    </row>
    <row r="42" spans="1:28" ht="24.9" customHeight="1" x14ac:dyDescent="0.25">
      <c r="A42" s="44">
        <f>Seznam!B117</f>
        <v>11</v>
      </c>
      <c r="B42" s="2" t="str">
        <f>Seznam!C117</f>
        <v>Anna Szczygieł</v>
      </c>
      <c r="C42" s="9">
        <f>Seznam!D117</f>
        <v>2003</v>
      </c>
      <c r="D42" s="45" t="str">
        <f>Seznam!E117</f>
        <v>SG Legion Warszawa</v>
      </c>
      <c r="E42" s="45" t="str">
        <f>Seznam!F117</f>
        <v>POL</v>
      </c>
      <c r="F42" s="210" t="str">
        <f t="shared" si="14"/>
        <v xml:space="preserve"> </v>
      </c>
      <c r="G42" s="203">
        <v>4.4000000000000004</v>
      </c>
      <c r="H42" s="204">
        <v>4.3</v>
      </c>
      <c r="I42" s="205">
        <v>5.6</v>
      </c>
      <c r="J42" s="205">
        <v>3.7</v>
      </c>
      <c r="K42" s="34">
        <f t="shared" si="15"/>
        <v>4.3499999999999996</v>
      </c>
      <c r="L42" s="206">
        <v>7</v>
      </c>
      <c r="M42" s="207">
        <v>8</v>
      </c>
      <c r="N42" s="205">
        <v>7.6</v>
      </c>
      <c r="O42" s="205">
        <v>7.8</v>
      </c>
      <c r="P42" s="34">
        <f t="shared" si="16"/>
        <v>7.7</v>
      </c>
      <c r="Q42" s="208"/>
      <c r="R42" s="27">
        <f t="shared" si="17"/>
        <v>12.05</v>
      </c>
      <c r="S42" s="35">
        <f t="shared" si="18"/>
        <v>20.150000000000002</v>
      </c>
      <c r="T42" s="25">
        <f t="shared" si="19"/>
        <v>4</v>
      </c>
      <c r="U42" s="36">
        <f t="shared" si="20"/>
        <v>13</v>
      </c>
      <c r="W42" s="47" t="str">
        <f t="shared" si="21"/>
        <v xml:space="preserve"> </v>
      </c>
      <c r="X42" s="42">
        <f t="shared" si="22"/>
        <v>4.3499999999999996</v>
      </c>
      <c r="Y42" s="42">
        <f t="shared" si="23"/>
        <v>7.7</v>
      </c>
      <c r="Z42" s="42">
        <f t="shared" si="24"/>
        <v>0</v>
      </c>
      <c r="AA42" s="42">
        <f t="shared" si="25"/>
        <v>12.05</v>
      </c>
      <c r="AB42" s="42">
        <f t="shared" si="26"/>
        <v>20.150000000000002</v>
      </c>
    </row>
    <row r="43" spans="1:28" ht="24.9" customHeight="1" x14ac:dyDescent="0.25">
      <c r="A43" s="44">
        <f>Seznam!B118</f>
        <v>12</v>
      </c>
      <c r="B43" s="2" t="str">
        <f>Seznam!C118</f>
        <v>Natálie Šebková</v>
      </c>
      <c r="C43" s="9">
        <f>Seznam!D118</f>
        <v>2003</v>
      </c>
      <c r="D43" s="45" t="str">
        <f>Seznam!E118</f>
        <v>Sokol Praha VII</v>
      </c>
      <c r="E43" s="45" t="str">
        <f>Seznam!F118</f>
        <v>CZE</v>
      </c>
      <c r="F43" s="210" t="str">
        <f t="shared" si="14"/>
        <v xml:space="preserve"> </v>
      </c>
      <c r="G43" s="203">
        <v>5.0999999999999996</v>
      </c>
      <c r="H43" s="204">
        <v>5.2</v>
      </c>
      <c r="I43" s="205">
        <v>5.0999999999999996</v>
      </c>
      <c r="J43" s="205">
        <v>6.6</v>
      </c>
      <c r="K43" s="34">
        <f t="shared" si="15"/>
        <v>5.15</v>
      </c>
      <c r="L43" s="206">
        <v>6.8</v>
      </c>
      <c r="M43" s="207">
        <v>7.1</v>
      </c>
      <c r="N43" s="205">
        <v>7.3</v>
      </c>
      <c r="O43" s="205">
        <v>7.3</v>
      </c>
      <c r="P43" s="34">
        <f t="shared" si="16"/>
        <v>7.2</v>
      </c>
      <c r="Q43" s="208"/>
      <c r="R43" s="27">
        <f t="shared" si="17"/>
        <v>12.350000000000001</v>
      </c>
      <c r="S43" s="35">
        <f t="shared" si="18"/>
        <v>25.35</v>
      </c>
      <c r="T43" s="25">
        <f t="shared" si="19"/>
        <v>2</v>
      </c>
      <c r="U43" s="36">
        <f t="shared" si="20"/>
        <v>1</v>
      </c>
      <c r="W43" s="47" t="str">
        <f t="shared" si="21"/>
        <v xml:space="preserve"> </v>
      </c>
      <c r="X43" s="42">
        <f t="shared" si="22"/>
        <v>5.15</v>
      </c>
      <c r="Y43" s="42">
        <f t="shared" si="23"/>
        <v>7.2</v>
      </c>
      <c r="Z43" s="42">
        <f t="shared" si="24"/>
        <v>0</v>
      </c>
      <c r="AA43" s="42">
        <f t="shared" si="25"/>
        <v>12.350000000000001</v>
      </c>
      <c r="AB43" s="42">
        <f t="shared" si="26"/>
        <v>25.35</v>
      </c>
    </row>
    <row r="44" spans="1:28" ht="24.9" customHeight="1" x14ac:dyDescent="0.25">
      <c r="A44" s="44">
        <f>Seznam!B119</f>
        <v>13</v>
      </c>
      <c r="B44" s="2" t="str">
        <f>Seznam!C119</f>
        <v>Viktorie Jelínková</v>
      </c>
      <c r="C44" s="9">
        <f>Seznam!D119</f>
        <v>2002</v>
      </c>
      <c r="D44" s="45" t="str">
        <f>Seznam!E119</f>
        <v>SKMG Máj České Budějovice</v>
      </c>
      <c r="E44" s="45" t="str">
        <f>Seznam!F119</f>
        <v>CZE</v>
      </c>
      <c r="F44" s="210" t="str">
        <f t="shared" si="14"/>
        <v xml:space="preserve"> </v>
      </c>
      <c r="G44" s="203">
        <v>5.4</v>
      </c>
      <c r="H44" s="204">
        <v>4.5999999999999996</v>
      </c>
      <c r="I44" s="205">
        <v>5.2</v>
      </c>
      <c r="J44" s="205">
        <v>4.9000000000000004</v>
      </c>
      <c r="K44" s="34">
        <f t="shared" si="15"/>
        <v>5.05</v>
      </c>
      <c r="L44" s="206">
        <v>7.6</v>
      </c>
      <c r="M44" s="207">
        <v>7.3</v>
      </c>
      <c r="N44" s="205">
        <v>7.3</v>
      </c>
      <c r="O44" s="205">
        <v>6.9</v>
      </c>
      <c r="P44" s="34">
        <f t="shared" si="16"/>
        <v>7.3</v>
      </c>
      <c r="Q44" s="208"/>
      <c r="R44" s="27">
        <f t="shared" si="17"/>
        <v>12.35</v>
      </c>
      <c r="S44" s="35">
        <f t="shared" si="18"/>
        <v>24.4</v>
      </c>
      <c r="T44" s="25">
        <f t="shared" si="19"/>
        <v>3</v>
      </c>
      <c r="U44" s="36">
        <f t="shared" si="20"/>
        <v>4</v>
      </c>
      <c r="W44" s="47" t="str">
        <f t="shared" si="21"/>
        <v xml:space="preserve"> </v>
      </c>
      <c r="X44" s="42">
        <f t="shared" si="22"/>
        <v>5.05</v>
      </c>
      <c r="Y44" s="42">
        <f t="shared" si="23"/>
        <v>7.3</v>
      </c>
      <c r="Z44" s="42">
        <f t="shared" si="24"/>
        <v>0</v>
      </c>
      <c r="AA44" s="42">
        <f t="shared" si="25"/>
        <v>12.35</v>
      </c>
      <c r="AB44" s="42">
        <f t="shared" si="26"/>
        <v>24.4</v>
      </c>
    </row>
    <row r="45" spans="1:28" ht="24.9" customHeight="1" x14ac:dyDescent="0.25">
      <c r="A45" s="44">
        <f>Seznam!B120</f>
        <v>14</v>
      </c>
      <c r="B45" s="2" t="str">
        <f>Seznam!C120</f>
        <v>Alicja  Dobrołęcka</v>
      </c>
      <c r="C45" s="9">
        <f>Seznam!D120</f>
        <v>2003</v>
      </c>
      <c r="D45" s="45" t="str">
        <f>Seznam!E120</f>
        <v>SG Legion Warszawa</v>
      </c>
      <c r="E45" s="45" t="str">
        <f>Seznam!F120</f>
        <v>POL</v>
      </c>
      <c r="F45" s="210" t="str">
        <f t="shared" si="14"/>
        <v xml:space="preserve"> </v>
      </c>
      <c r="G45" s="203">
        <v>5.7</v>
      </c>
      <c r="H45" s="204">
        <v>4.9000000000000004</v>
      </c>
      <c r="I45" s="205">
        <v>6.2</v>
      </c>
      <c r="J45" s="205">
        <v>4.8</v>
      </c>
      <c r="K45" s="34">
        <f t="shared" si="15"/>
        <v>5.3</v>
      </c>
      <c r="L45" s="206">
        <v>7.3</v>
      </c>
      <c r="M45" s="207">
        <v>8</v>
      </c>
      <c r="N45" s="205">
        <v>7.8</v>
      </c>
      <c r="O45" s="205">
        <v>6.1</v>
      </c>
      <c r="P45" s="34">
        <f t="shared" si="16"/>
        <v>7.55</v>
      </c>
      <c r="Q45" s="208"/>
      <c r="R45" s="27">
        <f t="shared" si="17"/>
        <v>12.85</v>
      </c>
      <c r="S45" s="35">
        <f t="shared" si="18"/>
        <v>22.25</v>
      </c>
      <c r="T45" s="25">
        <f t="shared" si="19"/>
        <v>1</v>
      </c>
      <c r="U45" s="36">
        <f t="shared" si="20"/>
        <v>6</v>
      </c>
      <c r="W45" s="47" t="str">
        <f t="shared" si="21"/>
        <v xml:space="preserve"> </v>
      </c>
      <c r="X45" s="42">
        <f t="shared" si="22"/>
        <v>5.3</v>
      </c>
      <c r="Y45" s="42">
        <f t="shared" si="23"/>
        <v>7.55</v>
      </c>
      <c r="Z45" s="42">
        <f t="shared" si="24"/>
        <v>0</v>
      </c>
      <c r="AA45" s="42">
        <f t="shared" si="25"/>
        <v>12.85</v>
      </c>
      <c r="AB45" s="42">
        <f t="shared" si="26"/>
        <v>22.25</v>
      </c>
    </row>
    <row r="46" spans="1:28" ht="24.9" customHeight="1" x14ac:dyDescent="0.25">
      <c r="A46" s="44">
        <f>Seznam!B121</f>
        <v>15</v>
      </c>
      <c r="B46" s="2" t="str">
        <f>Seznam!C121</f>
        <v>Daniela Pešlová</v>
      </c>
      <c r="C46" s="9">
        <f>Seznam!D121</f>
        <v>2002</v>
      </c>
      <c r="D46" s="45" t="str">
        <f>Seznam!E121</f>
        <v>SKP MG Brno</v>
      </c>
      <c r="E46" s="45" t="str">
        <f>Seznam!F121</f>
        <v>CZE</v>
      </c>
      <c r="F46" s="210" t="str">
        <f t="shared" si="14"/>
        <v xml:space="preserve"> </v>
      </c>
      <c r="G46" s="203">
        <v>3.8</v>
      </c>
      <c r="H46" s="204">
        <v>3.3</v>
      </c>
      <c r="I46" s="205">
        <v>4.5</v>
      </c>
      <c r="J46" s="205">
        <v>3.1</v>
      </c>
      <c r="K46" s="34">
        <f t="shared" si="15"/>
        <v>3.55</v>
      </c>
      <c r="L46" s="206">
        <v>7.1</v>
      </c>
      <c r="M46" s="207">
        <v>6.9</v>
      </c>
      <c r="N46" s="205">
        <v>6.8</v>
      </c>
      <c r="O46" s="205">
        <v>6.7</v>
      </c>
      <c r="P46" s="34">
        <f t="shared" si="16"/>
        <v>6.85</v>
      </c>
      <c r="Q46" s="208"/>
      <c r="R46" s="27">
        <f t="shared" si="17"/>
        <v>10.399999999999999</v>
      </c>
      <c r="S46" s="35">
        <f t="shared" si="18"/>
        <v>22.099999999999998</v>
      </c>
      <c r="T46" s="25">
        <f t="shared" si="19"/>
        <v>9</v>
      </c>
      <c r="U46" s="36">
        <f t="shared" si="20"/>
        <v>7</v>
      </c>
      <c r="W46" s="47" t="str">
        <f t="shared" si="21"/>
        <v xml:space="preserve"> </v>
      </c>
      <c r="X46" s="42">
        <f t="shared" si="22"/>
        <v>3.55</v>
      </c>
      <c r="Y46" s="42">
        <f t="shared" si="23"/>
        <v>6.85</v>
      </c>
      <c r="Z46" s="42">
        <f t="shared" si="24"/>
        <v>0</v>
      </c>
      <c r="AA46" s="42">
        <f t="shared" si="25"/>
        <v>10.399999999999999</v>
      </c>
      <c r="AB46" s="42">
        <f t="shared" si="26"/>
        <v>22.099999999999998</v>
      </c>
    </row>
    <row r="47" spans="1:28" ht="24.9" customHeight="1" x14ac:dyDescent="0.25">
      <c r="A47" s="44">
        <f>Seznam!B122</f>
        <v>16</v>
      </c>
      <c r="B47" s="2" t="str">
        <f>Seznam!C122</f>
        <v>Vanda Vrbacká</v>
      </c>
      <c r="C47" s="9">
        <f>Seznam!D122</f>
        <v>2003</v>
      </c>
      <c r="D47" s="45" t="str">
        <f>Seznam!E122</f>
        <v>TJ Slavia Hradec Králové</v>
      </c>
      <c r="E47" s="45" t="str">
        <f>Seznam!F122</f>
        <v>CZE</v>
      </c>
      <c r="F47" s="210" t="str">
        <f t="shared" si="14"/>
        <v xml:space="preserve"> </v>
      </c>
      <c r="G47" s="203">
        <v>2.9</v>
      </c>
      <c r="H47" s="204">
        <v>2.1</v>
      </c>
      <c r="I47" s="205">
        <v>2.6</v>
      </c>
      <c r="J47" s="205">
        <v>4.0999999999999996</v>
      </c>
      <c r="K47" s="34">
        <f t="shared" si="15"/>
        <v>2.75</v>
      </c>
      <c r="L47" s="206">
        <v>6.7</v>
      </c>
      <c r="M47" s="207">
        <v>7.2</v>
      </c>
      <c r="N47" s="205">
        <v>7.1</v>
      </c>
      <c r="O47" s="205">
        <v>6.6</v>
      </c>
      <c r="P47" s="34">
        <f t="shared" si="16"/>
        <v>6.9</v>
      </c>
      <c r="Q47" s="208"/>
      <c r="R47" s="27">
        <f t="shared" si="17"/>
        <v>9.65</v>
      </c>
      <c r="S47" s="35">
        <f t="shared" si="18"/>
        <v>17.8</v>
      </c>
      <c r="T47" s="25">
        <f t="shared" si="19"/>
        <v>16</v>
      </c>
      <c r="U47" s="36">
        <f t="shared" si="20"/>
        <v>17</v>
      </c>
      <c r="W47" s="47" t="str">
        <f t="shared" si="21"/>
        <v xml:space="preserve"> </v>
      </c>
      <c r="X47" s="42">
        <f t="shared" si="22"/>
        <v>2.75</v>
      </c>
      <c r="Y47" s="42">
        <f t="shared" si="23"/>
        <v>6.9</v>
      </c>
      <c r="Z47" s="42">
        <f t="shared" si="24"/>
        <v>0</v>
      </c>
      <c r="AA47" s="42">
        <f t="shared" si="25"/>
        <v>9.65</v>
      </c>
      <c r="AB47" s="42">
        <f t="shared" si="26"/>
        <v>17.8</v>
      </c>
    </row>
    <row r="48" spans="1:28" ht="24.9" customHeight="1" x14ac:dyDescent="0.25">
      <c r="A48" s="44">
        <f>Seznam!B123</f>
        <v>17</v>
      </c>
      <c r="B48" s="2" t="str">
        <f>Seznam!C123</f>
        <v>Adéla Golebiewska</v>
      </c>
      <c r="C48" s="9">
        <f>Seznam!D123</f>
        <v>2003</v>
      </c>
      <c r="D48" s="45" t="str">
        <f>Seznam!E123</f>
        <v>Bielsko Bialej</v>
      </c>
      <c r="E48" s="45" t="str">
        <f>Seznam!F123</f>
        <v>POL</v>
      </c>
      <c r="F48" s="210" t="str">
        <f t="shared" si="14"/>
        <v xml:space="preserve"> </v>
      </c>
      <c r="G48" s="203">
        <v>3.9</v>
      </c>
      <c r="H48" s="204">
        <v>3.2</v>
      </c>
      <c r="I48" s="205">
        <v>4.9000000000000004</v>
      </c>
      <c r="J48" s="205">
        <v>2.2000000000000002</v>
      </c>
      <c r="K48" s="34">
        <f t="shared" si="15"/>
        <v>3.55</v>
      </c>
      <c r="L48" s="206">
        <v>6.5</v>
      </c>
      <c r="M48" s="207">
        <v>7.2</v>
      </c>
      <c r="N48" s="205">
        <v>6.3</v>
      </c>
      <c r="O48" s="205">
        <v>6.7</v>
      </c>
      <c r="P48" s="34">
        <f t="shared" si="16"/>
        <v>6.6</v>
      </c>
      <c r="Q48" s="208"/>
      <c r="R48" s="27">
        <f t="shared" si="17"/>
        <v>10.149999999999999</v>
      </c>
      <c r="S48" s="35">
        <f t="shared" si="18"/>
        <v>19.649999999999999</v>
      </c>
      <c r="T48" s="25">
        <f t="shared" si="19"/>
        <v>12</v>
      </c>
      <c r="U48" s="36">
        <f t="shared" si="20"/>
        <v>14</v>
      </c>
      <c r="W48" s="47" t="str">
        <f t="shared" si="21"/>
        <v xml:space="preserve"> </v>
      </c>
      <c r="X48" s="42">
        <f t="shared" si="22"/>
        <v>3.55</v>
      </c>
      <c r="Y48" s="42">
        <f t="shared" si="23"/>
        <v>6.6</v>
      </c>
      <c r="Z48" s="42">
        <f t="shared" si="24"/>
        <v>0</v>
      </c>
      <c r="AA48" s="42">
        <f t="shared" si="25"/>
        <v>10.149999999999999</v>
      </c>
      <c r="AB48" s="42">
        <f t="shared" si="26"/>
        <v>19.649999999999999</v>
      </c>
    </row>
    <row r="49" spans="1:28" ht="24.9" customHeight="1" x14ac:dyDescent="0.25">
      <c r="A49" s="44">
        <f>Seznam!B124</f>
        <v>20</v>
      </c>
      <c r="B49" s="2" t="str">
        <f>Seznam!C124</f>
        <v>Kateřina Šimůnková</v>
      </c>
      <c r="C49" s="9">
        <f>Seznam!D124</f>
        <v>2002</v>
      </c>
      <c r="D49" s="45" t="str">
        <f>Seznam!E124</f>
        <v>TJ Slavia Hradec Králové</v>
      </c>
      <c r="E49" s="45" t="str">
        <f>Seznam!F124</f>
        <v>CZE</v>
      </c>
      <c r="F49" s="210" t="str">
        <f t="shared" si="14"/>
        <v xml:space="preserve"> </v>
      </c>
      <c r="G49" s="203">
        <v>4.2</v>
      </c>
      <c r="H49" s="204">
        <v>3.5</v>
      </c>
      <c r="I49" s="205">
        <v>4.5999999999999996</v>
      </c>
      <c r="J49" s="205">
        <v>3.1</v>
      </c>
      <c r="K49" s="34">
        <f>IF($L$2=2,TRUNC(SUM(G49:J49)/2*1000)/1000,IF($L$2=3,TRUNC(SUM(G49:J49)/3*1000)/1000,IF($L$2=4,TRUNC(MEDIAN(G49:J49)*1000)/1000,"???")))</f>
        <v>3.85</v>
      </c>
      <c r="L49" s="206">
        <v>6.8</v>
      </c>
      <c r="M49" s="207">
        <v>7</v>
      </c>
      <c r="N49" s="205">
        <v>7.5</v>
      </c>
      <c r="O49" s="205">
        <v>6.2</v>
      </c>
      <c r="P49" s="34">
        <f>IF($M$2=2,TRUNC(SUM(L49:M49)/2*1000)/1000,IF($M$2=3,TRUNC(SUM(L49:N49)/3*1000)/1000,IF($M$2=4,TRUNC(MEDIAN(L49:O49)*1000)/1000,"???")))</f>
        <v>6.9</v>
      </c>
      <c r="Q49" s="208"/>
      <c r="R49" s="27">
        <f>K49+P49-Q49</f>
        <v>10.75</v>
      </c>
      <c r="S49" s="35">
        <f t="shared" si="18"/>
        <v>22.3</v>
      </c>
      <c r="T49" s="25">
        <f t="shared" si="19"/>
        <v>7</v>
      </c>
      <c r="U49" s="36">
        <f t="shared" si="20"/>
        <v>5</v>
      </c>
      <c r="W49" s="47" t="str">
        <f>F49</f>
        <v xml:space="preserve"> </v>
      </c>
      <c r="X49" s="42">
        <f>K49</f>
        <v>3.85</v>
      </c>
      <c r="Y49" s="42">
        <f t="shared" ref="Y49:AB49" si="27">P49</f>
        <v>6.9</v>
      </c>
      <c r="Z49" s="42">
        <f t="shared" si="27"/>
        <v>0</v>
      </c>
      <c r="AA49" s="42">
        <f t="shared" si="27"/>
        <v>10.75</v>
      </c>
      <c r="AB49" s="42">
        <f t="shared" si="27"/>
        <v>22.3</v>
      </c>
    </row>
    <row r="50" spans="1:28" ht="24.9" customHeight="1" x14ac:dyDescent="0.25">
      <c r="A50" s="44">
        <f>Seznam!B125</f>
        <v>21</v>
      </c>
      <c r="B50" s="2" t="str">
        <f>Seznam!C125</f>
        <v>Tereza Kutišová</v>
      </c>
      <c r="C50" s="9">
        <f>Seznam!D125</f>
        <v>2003</v>
      </c>
      <c r="D50" s="45" t="str">
        <f>Seznam!E125</f>
        <v>RG Proactive Milevsko</v>
      </c>
      <c r="E50" s="45" t="str">
        <f>Seznam!F125</f>
        <v>CZE</v>
      </c>
      <c r="F50" s="210" t="str">
        <f t="shared" si="14"/>
        <v xml:space="preserve"> </v>
      </c>
      <c r="G50" s="203">
        <v>4.2</v>
      </c>
      <c r="H50" s="204">
        <v>3.4</v>
      </c>
      <c r="I50" s="205">
        <v>4.9000000000000004</v>
      </c>
      <c r="J50" s="205">
        <v>3.7</v>
      </c>
      <c r="K50" s="34">
        <f t="shared" si="15"/>
        <v>3.95</v>
      </c>
      <c r="L50" s="206">
        <v>6.4</v>
      </c>
      <c r="M50" s="207">
        <v>6.2</v>
      </c>
      <c r="N50" s="205">
        <v>6.8</v>
      </c>
      <c r="O50" s="205">
        <v>6.4</v>
      </c>
      <c r="P50" s="34">
        <f t="shared" si="16"/>
        <v>6.4</v>
      </c>
      <c r="Q50" s="208"/>
      <c r="R50" s="27">
        <f t="shared" si="17"/>
        <v>10.350000000000001</v>
      </c>
      <c r="S50" s="35">
        <f t="shared" si="18"/>
        <v>20.25</v>
      </c>
      <c r="T50" s="25">
        <f t="shared" si="19"/>
        <v>10</v>
      </c>
      <c r="U50" s="36">
        <f t="shared" si="20"/>
        <v>12</v>
      </c>
      <c r="W50" s="47" t="str">
        <f t="shared" si="21"/>
        <v xml:space="preserve"> </v>
      </c>
      <c r="X50" s="42">
        <f t="shared" si="22"/>
        <v>3.95</v>
      </c>
      <c r="Y50" s="42">
        <f t="shared" si="23"/>
        <v>6.4</v>
      </c>
      <c r="Z50" s="42">
        <f t="shared" si="24"/>
        <v>0</v>
      </c>
      <c r="AA50" s="42">
        <f t="shared" si="25"/>
        <v>10.350000000000001</v>
      </c>
      <c r="AB50" s="42">
        <f t="shared" si="26"/>
        <v>20.25</v>
      </c>
    </row>
    <row r="51" spans="1:28" ht="24.9" customHeight="1" x14ac:dyDescent="0.25">
      <c r="A51" s="44"/>
      <c r="B51" s="2"/>
      <c r="C51" s="9"/>
      <c r="D51" s="45"/>
      <c r="E51" s="45"/>
      <c r="F51" s="9"/>
      <c r="G51" s="43">
        <v>0</v>
      </c>
      <c r="H51" s="15"/>
      <c r="I51" s="37">
        <f t="shared" ref="I51" si="28">IF($L$2&lt;3,"x",0)</f>
        <v>0</v>
      </c>
      <c r="J51" s="37">
        <f t="shared" ref="J51" si="29">IF($L$2&lt;4,"x",0)</f>
        <v>0</v>
      </c>
      <c r="K51" s="34">
        <f t="shared" si="15"/>
        <v>0</v>
      </c>
      <c r="L51" s="17">
        <v>0</v>
      </c>
      <c r="M51" s="16"/>
      <c r="N51" s="37">
        <f t="shared" ref="N51" si="30">IF($M$2&lt;3,"x",0)</f>
        <v>0</v>
      </c>
      <c r="O51" s="37">
        <f t="shared" ref="O51" si="31">IF($M$2&lt;4,"x",0)</f>
        <v>0</v>
      </c>
      <c r="P51" s="34">
        <f t="shared" si="16"/>
        <v>0</v>
      </c>
      <c r="Q51" s="21"/>
      <c r="R51" s="27">
        <f t="shared" si="17"/>
        <v>0</v>
      </c>
      <c r="S51" s="35">
        <f t="shared" si="18"/>
        <v>0</v>
      </c>
      <c r="T51" s="25">
        <f t="shared" si="19"/>
        <v>20</v>
      </c>
      <c r="U51" s="36">
        <f t="shared" si="20"/>
        <v>20</v>
      </c>
      <c r="W51" s="47">
        <f t="shared" si="21"/>
        <v>0</v>
      </c>
      <c r="X51" s="42">
        <f t="shared" si="22"/>
        <v>0</v>
      </c>
      <c r="Y51" s="42">
        <f t="shared" si="23"/>
        <v>0</v>
      </c>
      <c r="Z51" s="42">
        <f t="shared" si="24"/>
        <v>0</v>
      </c>
      <c r="AA51" s="42">
        <f t="shared" si="25"/>
        <v>0</v>
      </c>
      <c r="AB51" s="42">
        <f t="shared" si="26"/>
        <v>0</v>
      </c>
    </row>
  </sheetData>
  <mergeCells count="16">
    <mergeCell ref="U7:U8"/>
    <mergeCell ref="F7:F8"/>
    <mergeCell ref="T7:T8"/>
    <mergeCell ref="A7:A8"/>
    <mergeCell ref="B7:B8"/>
    <mergeCell ref="C7:C8"/>
    <mergeCell ref="D7:D8"/>
    <mergeCell ref="E7:E8"/>
    <mergeCell ref="T30:T31"/>
    <mergeCell ref="U30:U31"/>
    <mergeCell ref="A30:A31"/>
    <mergeCell ref="B30:B31"/>
    <mergeCell ref="C30:C31"/>
    <mergeCell ref="D30:D31"/>
    <mergeCell ref="E30:E31"/>
    <mergeCell ref="F30:F31"/>
  </mergeCells>
  <phoneticPr fontId="12" type="noConversion"/>
  <printOptions horizontalCentered="1"/>
  <pageMargins left="0.39370078740157483" right="0.39370078740157483" top="0.78740157480314965" bottom="0.39370078740157483" header="0" footer="0"/>
  <pageSetup paperSize="9" scale="6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6"/>
  <sheetViews>
    <sheetView showZeros="0" topLeftCell="A4" zoomScale="75" workbookViewId="0">
      <selection activeCell="S16" sqref="S16"/>
    </sheetView>
  </sheetViews>
  <sheetFormatPr defaultRowHeight="13.2" x14ac:dyDescent="0.25"/>
  <cols>
    <col min="1" max="1" width="10.6640625" customWidth="1"/>
    <col min="2" max="2" width="25" bestFit="1" customWidth="1"/>
    <col min="3" max="3" width="7.109375" style="5" hidden="1" customWidth="1"/>
    <col min="4" max="4" width="30" style="14" hidden="1" customWidth="1"/>
    <col min="5" max="5" width="5.33203125" style="14" hidden="1" customWidth="1"/>
    <col min="6" max="6" width="7.6640625" style="7" customWidth="1"/>
    <col min="7" max="10" width="5.6640625" style="7" customWidth="1"/>
    <col min="11" max="11" width="7.109375" style="7" bestFit="1" customWidth="1"/>
    <col min="12" max="15" width="5.6640625" customWidth="1"/>
    <col min="16" max="16" width="8.6640625" customWidth="1"/>
    <col min="17" max="17" width="6.6640625" bestFit="1" customWidth="1"/>
    <col min="18" max="18" width="12.5546875" bestFit="1" customWidth="1"/>
    <col min="19" max="19" width="9.44140625" customWidth="1"/>
    <col min="20" max="20" width="13.6640625" customWidth="1"/>
    <col min="21" max="21" width="16.88671875" bestFit="1" customWidth="1"/>
  </cols>
  <sheetData>
    <row r="1" spans="1:28" ht="22.8" x14ac:dyDescent="0.4">
      <c r="A1" s="6" t="s">
        <v>467</v>
      </c>
      <c r="B1" s="1"/>
      <c r="C1" s="4"/>
      <c r="D1" s="8"/>
      <c r="E1" s="8"/>
      <c r="F1" s="4"/>
      <c r="G1" s="12"/>
      <c r="H1" s="10"/>
      <c r="I1" s="10"/>
      <c r="J1" s="10"/>
      <c r="K1" s="10"/>
      <c r="L1" s="174" t="s">
        <v>477</v>
      </c>
      <c r="M1" s="174" t="s">
        <v>470</v>
      </c>
      <c r="N1" s="193"/>
      <c r="O1" s="193"/>
      <c r="P1" s="1"/>
      <c r="Q1" s="1"/>
      <c r="R1" s="1"/>
      <c r="S1" s="1"/>
      <c r="T1" s="3"/>
      <c r="U1" s="3"/>
    </row>
    <row r="2" spans="1:28" ht="22.8" x14ac:dyDescent="0.4">
      <c r="A2" s="6"/>
      <c r="B2" s="1"/>
      <c r="C2" s="4"/>
      <c r="D2" s="8"/>
      <c r="E2" s="8"/>
      <c r="F2" s="4"/>
      <c r="G2" s="10"/>
      <c r="H2" s="10"/>
      <c r="I2" s="10"/>
      <c r="J2" s="10"/>
      <c r="K2" s="10"/>
      <c r="L2" s="209">
        <v>4</v>
      </c>
      <c r="M2" s="209">
        <v>4</v>
      </c>
      <c r="N2" s="193"/>
      <c r="O2" s="193"/>
      <c r="P2" s="1"/>
      <c r="Q2" s="1"/>
      <c r="R2" s="1"/>
      <c r="S2" s="1"/>
      <c r="T2" s="3"/>
      <c r="U2" s="3"/>
    </row>
    <row r="3" spans="1:28" ht="22.8" x14ac:dyDescent="0.4">
      <c r="A3" s="6"/>
      <c r="B3" s="1"/>
      <c r="C3" s="4"/>
      <c r="D3" s="8"/>
      <c r="E3" s="8"/>
      <c r="F3" s="4"/>
      <c r="G3" s="33"/>
      <c r="H3" s="33"/>
      <c r="I3" s="33"/>
      <c r="J3" s="33"/>
      <c r="K3" s="33"/>
      <c r="L3" s="33"/>
      <c r="M3" s="33"/>
      <c r="N3" s="33"/>
      <c r="O3" s="33"/>
      <c r="P3" s="1"/>
      <c r="Q3" s="1"/>
      <c r="R3" s="1"/>
      <c r="S3" s="1"/>
    </row>
    <row r="4" spans="1:28" ht="22.8" x14ac:dyDescent="0.4">
      <c r="A4" s="6"/>
      <c r="B4" s="1"/>
      <c r="C4" s="4"/>
      <c r="D4" s="8"/>
      <c r="E4" s="8"/>
      <c r="F4" s="4"/>
      <c r="G4" s="10"/>
      <c r="H4" s="10"/>
      <c r="I4" s="10"/>
      <c r="J4" s="10"/>
      <c r="K4" s="10"/>
      <c r="L4" s="10"/>
      <c r="M4" s="10"/>
      <c r="N4" s="10"/>
      <c r="O4" s="10"/>
      <c r="P4" s="1"/>
      <c r="Q4" s="1"/>
      <c r="R4" s="1"/>
      <c r="S4" s="1"/>
      <c r="T4" s="3"/>
      <c r="U4" s="3" t="str">
        <f>Název</f>
        <v>Milevský pohár</v>
      </c>
    </row>
    <row r="5" spans="1:28" ht="22.8" x14ac:dyDescent="0.4">
      <c r="A5" s="6"/>
      <c r="B5" s="1"/>
      <c r="C5" s="4"/>
      <c r="D5" s="8"/>
      <c r="E5" s="8"/>
      <c r="F5" s="4"/>
      <c r="G5" s="10"/>
      <c r="H5" s="10"/>
      <c r="I5" s="10"/>
      <c r="J5" s="10"/>
      <c r="K5" s="10"/>
      <c r="L5" s="11"/>
      <c r="M5" s="11"/>
      <c r="N5" s="11"/>
      <c r="O5" s="11"/>
      <c r="P5" s="1"/>
      <c r="Q5" s="1"/>
      <c r="R5" s="1"/>
      <c r="S5" s="1"/>
      <c r="T5" s="3"/>
      <c r="U5" s="3" t="str">
        <f>Místo</f>
        <v>Milevsko</v>
      </c>
    </row>
    <row r="6" spans="1:28" ht="23.4" thickBot="1" x14ac:dyDescent="0.45">
      <c r="A6" s="6" t="str">
        <f>_kat7</f>
        <v>6. kategorie - seniorky, ročník 2000 a st.</v>
      </c>
      <c r="B6" s="1"/>
      <c r="C6" s="4"/>
      <c r="D6" s="8"/>
      <c r="E6" s="8"/>
      <c r="F6" s="4"/>
      <c r="G6" s="4"/>
      <c r="H6" s="4"/>
      <c r="I6" s="4"/>
      <c r="J6" s="4"/>
      <c r="K6" s="4"/>
      <c r="L6" s="1"/>
      <c r="M6" s="1"/>
      <c r="N6" s="1"/>
      <c r="O6" s="1"/>
      <c r="P6" s="1"/>
      <c r="Q6" s="1"/>
      <c r="R6" s="1"/>
      <c r="S6" s="1"/>
      <c r="T6" s="3"/>
      <c r="U6" s="3" t="str">
        <f>Datum</f>
        <v>12.března 2016</v>
      </c>
    </row>
    <row r="7" spans="1:28" ht="16.5" customHeight="1" x14ac:dyDescent="0.25">
      <c r="A7" s="303" t="s">
        <v>471</v>
      </c>
      <c r="B7" s="295" t="s">
        <v>6</v>
      </c>
      <c r="C7" s="297" t="s">
        <v>3</v>
      </c>
      <c r="D7" s="295" t="s">
        <v>4</v>
      </c>
      <c r="E7" s="291" t="s">
        <v>5</v>
      </c>
      <c r="F7" s="291" t="s">
        <v>472</v>
      </c>
      <c r="G7" s="29" t="str">
        <f>Kat7S1</f>
        <v>sestava se stuhou</v>
      </c>
      <c r="H7" s="28"/>
      <c r="I7" s="28"/>
      <c r="J7" s="28"/>
      <c r="K7" s="28"/>
      <c r="L7" s="30"/>
      <c r="M7" s="30"/>
      <c r="N7" s="30"/>
      <c r="O7" s="30"/>
      <c r="P7" s="30"/>
      <c r="Q7" s="20">
        <v>0</v>
      </c>
      <c r="R7" s="31">
        <v>0</v>
      </c>
      <c r="S7" s="32"/>
      <c r="T7" s="301" t="s">
        <v>487</v>
      </c>
      <c r="U7" s="299" t="s">
        <v>488</v>
      </c>
    </row>
    <row r="8" spans="1:28" ht="16.5" customHeight="1" thickBot="1" x14ac:dyDescent="0.3">
      <c r="A8" s="304">
        <v>0</v>
      </c>
      <c r="B8" s="296">
        <v>0</v>
      </c>
      <c r="C8" s="298">
        <v>0</v>
      </c>
      <c r="D8" s="296">
        <v>0</v>
      </c>
      <c r="E8" s="292">
        <v>0</v>
      </c>
      <c r="F8" s="292">
        <v>0</v>
      </c>
      <c r="G8" s="18" t="s">
        <v>469</v>
      </c>
      <c r="H8" s="18" t="s">
        <v>489</v>
      </c>
      <c r="I8" s="18" t="s">
        <v>475</v>
      </c>
      <c r="J8" s="18" t="s">
        <v>476</v>
      </c>
      <c r="K8" s="18" t="s">
        <v>477</v>
      </c>
      <c r="L8" s="24" t="s">
        <v>478</v>
      </c>
      <c r="M8" s="287" t="s">
        <v>479</v>
      </c>
      <c r="N8" s="287" t="s">
        <v>480</v>
      </c>
      <c r="O8" s="287" t="s">
        <v>481</v>
      </c>
      <c r="P8" s="26" t="s">
        <v>470</v>
      </c>
      <c r="Q8" s="23" t="s">
        <v>482</v>
      </c>
      <c r="R8" s="22" t="s">
        <v>483</v>
      </c>
      <c r="S8" s="26"/>
      <c r="T8" s="302"/>
      <c r="U8" s="300"/>
      <c r="W8" s="46" t="s">
        <v>485</v>
      </c>
      <c r="X8" s="46" t="s">
        <v>477</v>
      </c>
      <c r="Y8" s="46" t="s">
        <v>470</v>
      </c>
      <c r="Z8" s="46" t="s">
        <v>486</v>
      </c>
      <c r="AA8" s="46" t="s">
        <v>484</v>
      </c>
    </row>
    <row r="9" spans="1:28" ht="24.9" customHeight="1" x14ac:dyDescent="0.25">
      <c r="A9" s="44">
        <f>Seznam!B126</f>
        <v>1</v>
      </c>
      <c r="B9" s="2" t="str">
        <f>Seznam!C126</f>
        <v>Martina Švédová</v>
      </c>
      <c r="C9" s="9">
        <f>Seznam!D126</f>
        <v>1994</v>
      </c>
      <c r="D9" s="45" t="str">
        <f>Seznam!E126</f>
        <v>SK TART MS Brno</v>
      </c>
      <c r="E9" s="45" t="str">
        <f>Seznam!F126</f>
        <v>CZE</v>
      </c>
      <c r="F9" s="9" t="s">
        <v>495</v>
      </c>
      <c r="G9" s="203">
        <v>6</v>
      </c>
      <c r="H9" s="204">
        <v>4.3</v>
      </c>
      <c r="I9" s="205">
        <v>4.0999999999999996</v>
      </c>
      <c r="J9" s="205">
        <v>3.8</v>
      </c>
      <c r="K9" s="34">
        <f>IF($L$2=2,TRUNC(SUM(G9:J9)/2*1000)/1000,IF($L$2=3,TRUNC(SUM(G9:J9)/3*1000)/1000,IF($L$2=4,TRUNC(MEDIAN(G9:J9)*1000)/1000,"???")))</f>
        <v>4.2</v>
      </c>
      <c r="L9" s="206">
        <v>6.8</v>
      </c>
      <c r="M9" s="207">
        <v>7.6</v>
      </c>
      <c r="N9" s="205">
        <v>7.2</v>
      </c>
      <c r="O9" s="205">
        <v>6.7</v>
      </c>
      <c r="P9" s="34">
        <f>IF($M$2=2,TRUNC(SUM(L9:M9)/2*1000)/1000,IF($M$2=3,TRUNC(SUM(L9:N9)/3*1000)/1000,IF($M$2=4,TRUNC(MEDIAN(L9:O9)*1000)/1000,"???")))</f>
        <v>7</v>
      </c>
      <c r="Q9" s="208"/>
      <c r="R9" s="27">
        <f>K9+P9-Q9</f>
        <v>11.2</v>
      </c>
      <c r="S9" s="194" t="s">
        <v>488</v>
      </c>
      <c r="T9" s="25">
        <f>RANK(R9,$R$9:$R$10)</f>
        <v>1</v>
      </c>
      <c r="U9" s="36" t="s">
        <v>488</v>
      </c>
      <c r="W9" s="47" t="str">
        <f>F9</f>
        <v>stuha</v>
      </c>
      <c r="X9" s="42">
        <f>K9</f>
        <v>4.2</v>
      </c>
      <c r="Y9" s="42">
        <f t="shared" ref="Y9:AA10" si="0">P9</f>
        <v>7</v>
      </c>
      <c r="Z9" s="42">
        <f t="shared" si="0"/>
        <v>0</v>
      </c>
      <c r="AA9" s="42">
        <f t="shared" si="0"/>
        <v>11.2</v>
      </c>
    </row>
    <row r="10" spans="1:28" ht="24.9" customHeight="1" x14ac:dyDescent="0.25">
      <c r="A10" s="175">
        <f>Seznam!B127</f>
        <v>2</v>
      </c>
      <c r="B10" s="176" t="str">
        <f>Seznam!C127</f>
        <v xml:space="preserve">Milena Vodičková </v>
      </c>
      <c r="C10" s="177">
        <f>Seznam!D127</f>
        <v>2000</v>
      </c>
      <c r="D10" s="178" t="str">
        <f>Seznam!E127</f>
        <v>TJ Sokol Hodkovičky</v>
      </c>
      <c r="E10" s="178" t="str">
        <f>Seznam!F127</f>
        <v>CZE</v>
      </c>
      <c r="F10" s="177" t="s">
        <v>495</v>
      </c>
      <c r="G10" s="203">
        <v>3.6</v>
      </c>
      <c r="H10" s="204">
        <v>3.1</v>
      </c>
      <c r="I10" s="205">
        <v>2.9</v>
      </c>
      <c r="J10" s="205">
        <v>3.3</v>
      </c>
      <c r="K10" s="34">
        <f>IF($L$2=2,TRUNC(SUM(G10:J10)/2*1000)/1000,IF($L$2=3,TRUNC(SUM(G10:J10)/3*1000)/1000,IF($L$2=4,TRUNC(MEDIAN(G10:J10)*1000)/1000,"???")))</f>
        <v>3.2</v>
      </c>
      <c r="L10" s="206">
        <v>6.8</v>
      </c>
      <c r="M10" s="207">
        <v>6.2</v>
      </c>
      <c r="N10" s="205">
        <v>7.8</v>
      </c>
      <c r="O10" s="205">
        <v>6.6</v>
      </c>
      <c r="P10" s="34">
        <f>IF($M$2=2,TRUNC(SUM(L10:M10)/2*1000)/1000,IF($M$2=3,TRUNC(SUM(L10:N10)/3*1000)/1000,IF($M$2=4,TRUNC(MEDIAN(L10:O10)*1000)/1000,"???")))</f>
        <v>6.7</v>
      </c>
      <c r="Q10" s="208"/>
      <c r="R10" s="27">
        <f>K10+P10-Q10</f>
        <v>9.9</v>
      </c>
      <c r="S10" s="194" t="s">
        <v>488</v>
      </c>
      <c r="T10" s="25">
        <f>RANK(R10,$R$9:$R$10)</f>
        <v>2</v>
      </c>
      <c r="U10" s="36" t="s">
        <v>488</v>
      </c>
      <c r="W10" s="47" t="str">
        <f>F10</f>
        <v>stuha</v>
      </c>
      <c r="X10" s="42">
        <f>K10</f>
        <v>3.2</v>
      </c>
      <c r="Y10" s="42">
        <f t="shared" si="0"/>
        <v>6.7</v>
      </c>
      <c r="Z10" s="42">
        <f t="shared" si="0"/>
        <v>0</v>
      </c>
      <c r="AA10" s="42">
        <f t="shared" si="0"/>
        <v>9.9</v>
      </c>
    </row>
    <row r="11" spans="1:28" s="181" customFormat="1" ht="16.2" thickBot="1" x14ac:dyDescent="0.3">
      <c r="C11" s="183"/>
      <c r="F11" s="182"/>
      <c r="G11" s="184">
        <v>0</v>
      </c>
      <c r="H11" s="184"/>
      <c r="I11" s="184"/>
      <c r="J11" s="184"/>
      <c r="K11" s="185">
        <f>SUM(G11:J11)/2</f>
        <v>0</v>
      </c>
      <c r="L11" s="195">
        <v>0</v>
      </c>
      <c r="M11" s="195"/>
      <c r="N11" s="195"/>
      <c r="O11" s="195"/>
      <c r="P11" s="185"/>
    </row>
    <row r="12" spans="1:28" ht="16.5" customHeight="1" x14ac:dyDescent="0.25">
      <c r="A12" s="293" t="s">
        <v>471</v>
      </c>
      <c r="B12" s="295" t="s">
        <v>6</v>
      </c>
      <c r="C12" s="297" t="s">
        <v>3</v>
      </c>
      <c r="D12" s="295" t="s">
        <v>4</v>
      </c>
      <c r="E12" s="291" t="s">
        <v>5</v>
      </c>
      <c r="F12" s="291" t="s">
        <v>472</v>
      </c>
      <c r="G12" s="29" t="str">
        <f>Kat7S2</f>
        <v>sestava s libovolným náčiním</v>
      </c>
      <c r="H12" s="28"/>
      <c r="I12" s="28"/>
      <c r="J12" s="28"/>
      <c r="K12" s="28"/>
      <c r="L12" s="30"/>
      <c r="M12" s="30"/>
      <c r="N12" s="30"/>
      <c r="O12" s="30"/>
      <c r="P12" s="30"/>
      <c r="Q12" s="20">
        <v>0</v>
      </c>
      <c r="R12" s="31">
        <v>0</v>
      </c>
      <c r="S12" s="31">
        <v>0</v>
      </c>
      <c r="T12" s="301" t="s">
        <v>491</v>
      </c>
      <c r="U12" s="289" t="s">
        <v>492</v>
      </c>
    </row>
    <row r="13" spans="1:28" ht="16.5" customHeight="1" thickBot="1" x14ac:dyDescent="0.3">
      <c r="A13" s="294">
        <v>0</v>
      </c>
      <c r="B13" s="296">
        <v>0</v>
      </c>
      <c r="C13" s="298">
        <v>0</v>
      </c>
      <c r="D13" s="296">
        <v>0</v>
      </c>
      <c r="E13" s="292">
        <v>0</v>
      </c>
      <c r="F13" s="292">
        <v>0</v>
      </c>
      <c r="G13" s="18" t="s">
        <v>469</v>
      </c>
      <c r="H13" s="18" t="s">
        <v>489</v>
      </c>
      <c r="I13" s="18" t="s">
        <v>475</v>
      </c>
      <c r="J13" s="18" t="s">
        <v>476</v>
      </c>
      <c r="K13" s="18" t="s">
        <v>477</v>
      </c>
      <c r="L13" s="24" t="s">
        <v>478</v>
      </c>
      <c r="M13" s="287" t="s">
        <v>479</v>
      </c>
      <c r="N13" s="287" t="s">
        <v>480</v>
      </c>
      <c r="O13" s="287" t="s">
        <v>481</v>
      </c>
      <c r="P13" s="26" t="s">
        <v>470</v>
      </c>
      <c r="Q13" s="23" t="s">
        <v>482</v>
      </c>
      <c r="R13" s="22" t="s">
        <v>483</v>
      </c>
      <c r="S13" s="26" t="s">
        <v>484</v>
      </c>
      <c r="T13" s="302"/>
      <c r="U13" s="290"/>
      <c r="W13" s="46" t="s">
        <v>485</v>
      </c>
      <c r="X13" s="46" t="s">
        <v>477</v>
      </c>
      <c r="Y13" s="46" t="s">
        <v>470</v>
      </c>
      <c r="Z13" s="46" t="s">
        <v>486</v>
      </c>
      <c r="AA13" s="46" t="s">
        <v>484</v>
      </c>
      <c r="AB13" s="46" t="s">
        <v>483</v>
      </c>
    </row>
    <row r="14" spans="1:28" ht="24.9" customHeight="1" x14ac:dyDescent="0.25">
      <c r="A14" s="44">
        <f>Seznam!B126</f>
        <v>1</v>
      </c>
      <c r="B14" s="2" t="str">
        <f>Seznam!C126</f>
        <v>Martina Švédová</v>
      </c>
      <c r="C14" s="9">
        <f>Seznam!D126</f>
        <v>1994</v>
      </c>
      <c r="D14" s="45" t="str">
        <f>Seznam!E126</f>
        <v>SK TART MS Brno</v>
      </c>
      <c r="E14" s="45" t="str">
        <f>Seznam!F126</f>
        <v>CZE</v>
      </c>
      <c r="F14" s="9"/>
      <c r="G14" s="203">
        <v>5.9</v>
      </c>
      <c r="H14" s="204">
        <v>5.0999999999999996</v>
      </c>
      <c r="I14" s="205">
        <v>5.3</v>
      </c>
      <c r="J14" s="205">
        <v>5.3</v>
      </c>
      <c r="K14" s="34">
        <f>IF($L$2=2,TRUNC(SUM(G14:J14)/2*1000)/1000,IF($L$2=3,TRUNC(SUM(G14:J14)/3*1000)/1000,IF($L$2=4,TRUNC(MEDIAN(G14:J14)*1000)/1000,"???")))</f>
        <v>5.3</v>
      </c>
      <c r="L14" s="206">
        <v>7.1</v>
      </c>
      <c r="M14" s="207">
        <v>7.7</v>
      </c>
      <c r="N14" s="205">
        <v>8</v>
      </c>
      <c r="O14" s="205">
        <v>7.7</v>
      </c>
      <c r="P14" s="34">
        <f>IF($M$2=2,TRUNC(SUM(L14:M14)/2*1000)/1000,IF($M$2=3,TRUNC(SUM(L14:N14)/3*1000)/1000,IF($M$2=4,TRUNC(MEDIAN(L14:O14)*1000)/1000,"???")))</f>
        <v>7.7</v>
      </c>
      <c r="Q14" s="208"/>
      <c r="R14" s="27">
        <f>K14+P14-Q14</f>
        <v>13</v>
      </c>
      <c r="S14" s="35">
        <f>R9+R14</f>
        <v>24.2</v>
      </c>
      <c r="T14" s="25">
        <f>RANK(R14,$R$14:$R$16)</f>
        <v>1</v>
      </c>
      <c r="U14" s="36">
        <f>RANK(S14,$S$14:$S$16)</f>
        <v>1</v>
      </c>
      <c r="W14" s="47">
        <f>F14</f>
        <v>0</v>
      </c>
      <c r="X14" s="42">
        <f>K14</f>
        <v>5.3</v>
      </c>
      <c r="Y14" s="42">
        <f t="shared" ref="Y14:AB16" si="1">P14</f>
        <v>7.7</v>
      </c>
      <c r="Z14" s="42">
        <f t="shared" si="1"/>
        <v>0</v>
      </c>
      <c r="AA14" s="42">
        <f t="shared" si="1"/>
        <v>13</v>
      </c>
      <c r="AB14" s="42">
        <f t="shared" si="1"/>
        <v>24.2</v>
      </c>
    </row>
    <row r="15" spans="1:28" ht="24.9" customHeight="1" x14ac:dyDescent="0.25">
      <c r="A15" s="44">
        <f>Seznam!B127</f>
        <v>2</v>
      </c>
      <c r="B15" s="2" t="str">
        <f>Seznam!C127</f>
        <v xml:space="preserve">Milena Vodičková </v>
      </c>
      <c r="C15" s="9">
        <f>Seznam!D127</f>
        <v>2000</v>
      </c>
      <c r="D15" s="45" t="str">
        <f>Seznam!E127</f>
        <v>TJ Sokol Hodkovičky</v>
      </c>
      <c r="E15" s="45" t="str">
        <f>Seznam!F127</f>
        <v>CZE</v>
      </c>
      <c r="F15" s="9"/>
      <c r="G15" s="203">
        <v>4.5</v>
      </c>
      <c r="H15" s="204">
        <v>5.0999999999999996</v>
      </c>
      <c r="I15" s="205">
        <v>3</v>
      </c>
      <c r="J15" s="205">
        <v>4.8</v>
      </c>
      <c r="K15" s="34">
        <f>IF($L$2=2,TRUNC(SUM(G15:J15)/2*1000)/1000,IF($L$2=3,TRUNC(SUM(G15:J15)/3*1000)/1000,IF($L$2=4,TRUNC(MEDIAN(G15:J15)*1000)/1000,"???")))</f>
        <v>4.6500000000000004</v>
      </c>
      <c r="L15" s="206">
        <v>7.4</v>
      </c>
      <c r="M15" s="207">
        <v>6.9</v>
      </c>
      <c r="N15" s="205">
        <v>7.6</v>
      </c>
      <c r="O15" s="205">
        <v>7.1</v>
      </c>
      <c r="P15" s="34">
        <f>IF($M$2=2,TRUNC(SUM(L15:M15)/2*1000)/1000,IF($M$2=3,TRUNC(SUM(L15:N15)/3*1000)/1000,IF($M$2=4,TRUNC(MEDIAN(L15:O15)*1000)/1000,"???")))</f>
        <v>7.25</v>
      </c>
      <c r="Q15" s="208"/>
      <c r="R15" s="27">
        <f>K15+P15-Q15</f>
        <v>11.9</v>
      </c>
      <c r="S15" s="35">
        <f>R10+R15</f>
        <v>21.8</v>
      </c>
      <c r="T15" s="25">
        <f>RANK(R15,$R$14:$R$16)</f>
        <v>2</v>
      </c>
      <c r="U15" s="36">
        <f>RANK(S15,$S$14:$S$16)</f>
        <v>2</v>
      </c>
      <c r="W15" s="47">
        <f>F15</f>
        <v>0</v>
      </c>
      <c r="X15" s="42">
        <f>K15</f>
        <v>4.6500000000000004</v>
      </c>
      <c r="Y15" s="42">
        <f t="shared" si="1"/>
        <v>7.25</v>
      </c>
      <c r="Z15" s="42">
        <f t="shared" si="1"/>
        <v>0</v>
      </c>
      <c r="AA15" s="42">
        <f t="shared" si="1"/>
        <v>11.9</v>
      </c>
      <c r="AB15" s="42">
        <f t="shared" si="1"/>
        <v>21.8</v>
      </c>
    </row>
    <row r="16" spans="1:28" ht="24.9" customHeight="1" x14ac:dyDescent="0.25">
      <c r="A16" s="44"/>
      <c r="B16" s="2"/>
      <c r="C16" s="9"/>
      <c r="D16" s="45"/>
      <c r="E16" s="45"/>
      <c r="F16" s="9"/>
      <c r="G16" s="203"/>
      <c r="H16" s="204"/>
      <c r="I16" s="205"/>
      <c r="J16" s="205"/>
      <c r="K16" s="34"/>
      <c r="L16" s="206"/>
      <c r="M16" s="207"/>
      <c r="N16" s="205"/>
      <c r="O16" s="205"/>
      <c r="P16" s="34"/>
      <c r="Q16" s="208"/>
      <c r="R16" s="27"/>
      <c r="S16" s="35"/>
      <c r="T16" s="25"/>
      <c r="U16" s="36"/>
      <c r="W16" s="47">
        <f>F16</f>
        <v>0</v>
      </c>
      <c r="X16" s="42">
        <f>K16</f>
        <v>0</v>
      </c>
      <c r="Y16" s="42">
        <f t="shared" si="1"/>
        <v>0</v>
      </c>
      <c r="Z16" s="42">
        <f t="shared" si="1"/>
        <v>0</v>
      </c>
      <c r="AA16" s="42">
        <f t="shared" si="1"/>
        <v>0</v>
      </c>
      <c r="AB16" s="42">
        <f t="shared" si="1"/>
        <v>0</v>
      </c>
    </row>
  </sheetData>
  <mergeCells count="16">
    <mergeCell ref="U7:U8"/>
    <mergeCell ref="F7:F8"/>
    <mergeCell ref="T7:T8"/>
    <mergeCell ref="A7:A8"/>
    <mergeCell ref="B7:B8"/>
    <mergeCell ref="C7:C8"/>
    <mergeCell ref="D7:D8"/>
    <mergeCell ref="E7:E8"/>
    <mergeCell ref="T12:T13"/>
    <mergeCell ref="U12:U13"/>
    <mergeCell ref="A12:A13"/>
    <mergeCell ref="B12:B13"/>
    <mergeCell ref="C12:C13"/>
    <mergeCell ref="D12:D13"/>
    <mergeCell ref="E12:E13"/>
    <mergeCell ref="F12:F13"/>
  </mergeCells>
  <phoneticPr fontId="12" type="noConversion"/>
  <printOptions horizontalCentered="1"/>
  <pageMargins left="0.39370078740157483" right="0.39370078740157483" top="0.78740157480314965" bottom="0.39370078740157483" header="0" footer="0"/>
  <pageSetup paperSize="9" scale="6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3"/>
  <sheetViews>
    <sheetView showZeros="0" topLeftCell="A13" zoomScale="75" workbookViewId="0">
      <selection activeCell="S16" sqref="S16"/>
    </sheetView>
  </sheetViews>
  <sheetFormatPr defaultRowHeight="13.2" x14ac:dyDescent="0.25"/>
  <cols>
    <col min="1" max="1" width="10.6640625" customWidth="1"/>
    <col min="2" max="2" width="25" bestFit="1" customWidth="1"/>
    <col min="3" max="3" width="7.109375" style="5" hidden="1" customWidth="1"/>
    <col min="4" max="4" width="30" style="14" hidden="1" customWidth="1"/>
    <col min="5" max="5" width="5.33203125" style="14" hidden="1" customWidth="1"/>
    <col min="6" max="6" width="7.6640625" style="7" customWidth="1"/>
    <col min="7" max="10" width="5.6640625" style="7" customWidth="1"/>
    <col min="11" max="11" width="7.109375" style="7" bestFit="1" customWidth="1"/>
    <col min="12" max="15" width="5.6640625" customWidth="1"/>
    <col min="16" max="16" width="8.6640625" customWidth="1"/>
    <col min="17" max="17" width="6.6640625" bestFit="1" customWidth="1"/>
    <col min="18" max="18" width="12.5546875" bestFit="1" customWidth="1"/>
    <col min="19" max="19" width="9.44140625" customWidth="1"/>
    <col min="20" max="20" width="13.6640625" customWidth="1"/>
    <col min="21" max="21" width="16.88671875" bestFit="1" customWidth="1"/>
  </cols>
  <sheetData>
    <row r="1" spans="1:27" ht="22.8" x14ac:dyDescent="0.4">
      <c r="A1" s="6" t="s">
        <v>467</v>
      </c>
      <c r="B1" s="1"/>
      <c r="C1" s="4"/>
      <c r="D1" s="8"/>
      <c r="E1" s="8"/>
      <c r="F1" s="4"/>
      <c r="G1" s="12"/>
      <c r="H1" s="10"/>
      <c r="I1" s="10"/>
      <c r="J1" s="10"/>
      <c r="K1" s="10"/>
      <c r="L1" s="174" t="s">
        <v>477</v>
      </c>
      <c r="M1" s="174" t="s">
        <v>470</v>
      </c>
      <c r="N1" s="193"/>
      <c r="O1" s="193"/>
      <c r="P1" s="1"/>
      <c r="Q1" s="1"/>
      <c r="R1" s="1"/>
      <c r="S1" s="1"/>
      <c r="T1" s="3"/>
      <c r="U1" s="3"/>
    </row>
    <row r="2" spans="1:27" ht="22.8" x14ac:dyDescent="0.4">
      <c r="A2" s="6"/>
      <c r="B2" s="1"/>
      <c r="C2" s="4"/>
      <c r="D2" s="8"/>
      <c r="E2" s="8"/>
      <c r="F2" s="4"/>
      <c r="G2" s="10"/>
      <c r="H2" s="10"/>
      <c r="I2" s="10"/>
      <c r="J2" s="10"/>
      <c r="K2" s="10"/>
      <c r="L2" s="209">
        <v>4</v>
      </c>
      <c r="M2" s="209">
        <v>4</v>
      </c>
      <c r="N2" s="193"/>
      <c r="O2" s="193"/>
      <c r="P2" s="1"/>
      <c r="Q2" s="1"/>
      <c r="R2" s="1"/>
      <c r="S2" s="1"/>
      <c r="T2" s="3"/>
      <c r="U2" s="3"/>
    </row>
    <row r="3" spans="1:27" ht="22.8" x14ac:dyDescent="0.4">
      <c r="A3" s="6"/>
      <c r="B3" s="1"/>
      <c r="C3" s="4"/>
      <c r="D3" s="8"/>
      <c r="E3" s="8"/>
      <c r="F3" s="4"/>
      <c r="G3" s="33"/>
      <c r="H3" s="33"/>
      <c r="I3" s="33"/>
      <c r="J3" s="33"/>
      <c r="K3" s="33"/>
      <c r="L3" s="33"/>
      <c r="M3" s="33"/>
      <c r="N3" s="33"/>
      <c r="O3" s="33"/>
      <c r="P3" s="1"/>
      <c r="Q3" s="1"/>
      <c r="R3" s="1"/>
      <c r="S3" s="1"/>
    </row>
    <row r="4" spans="1:27" ht="22.8" x14ac:dyDescent="0.4">
      <c r="A4" s="6"/>
      <c r="B4" s="1"/>
      <c r="C4" s="4"/>
      <c r="D4" s="8"/>
      <c r="E4" s="8"/>
      <c r="F4" s="4"/>
      <c r="G4" s="10"/>
      <c r="H4" s="10"/>
      <c r="I4" s="10"/>
      <c r="J4" s="10"/>
      <c r="K4" s="10"/>
      <c r="L4" s="10"/>
      <c r="M4" s="10"/>
      <c r="N4" s="10"/>
      <c r="O4" s="10"/>
      <c r="P4" s="1"/>
      <c r="Q4" s="1"/>
      <c r="R4" s="1"/>
      <c r="S4" s="1"/>
      <c r="T4" s="3"/>
      <c r="U4" s="3" t="str">
        <f>Název</f>
        <v>Milevský pohár</v>
      </c>
    </row>
    <row r="5" spans="1:27" ht="22.8" x14ac:dyDescent="0.4">
      <c r="A5" s="6"/>
      <c r="B5" s="1"/>
      <c r="C5" s="4"/>
      <c r="D5" s="8"/>
      <c r="E5" s="8"/>
      <c r="F5" s="4"/>
      <c r="G5" s="10"/>
      <c r="H5" s="10"/>
      <c r="I5" s="10"/>
      <c r="J5" s="10"/>
      <c r="K5" s="10"/>
      <c r="L5" s="11"/>
      <c r="M5" s="11"/>
      <c r="N5" s="11"/>
      <c r="O5" s="11"/>
      <c r="P5" s="1"/>
      <c r="Q5" s="1"/>
      <c r="R5" s="1"/>
      <c r="S5" s="1"/>
      <c r="T5" s="3"/>
      <c r="U5" s="3" t="str">
        <f>Místo</f>
        <v>Milevsko</v>
      </c>
    </row>
    <row r="6" spans="1:27" ht="23.4" thickBot="1" x14ac:dyDescent="0.45">
      <c r="A6" s="6" t="str">
        <f>_kat8</f>
        <v>7. kategorie - kadetky mladší, ročník 2004 a 2005</v>
      </c>
      <c r="B6" s="1"/>
      <c r="C6" s="4"/>
      <c r="D6" s="8"/>
      <c r="E6" s="8"/>
      <c r="F6" s="4"/>
      <c r="G6" s="4"/>
      <c r="H6" s="4"/>
      <c r="I6" s="4"/>
      <c r="J6" s="4"/>
      <c r="K6" s="4"/>
      <c r="L6" s="1"/>
      <c r="M6" s="1"/>
      <c r="N6" s="1"/>
      <c r="O6" s="1"/>
      <c r="P6" s="1"/>
      <c r="Q6" s="1"/>
      <c r="R6" s="1"/>
      <c r="S6" s="1"/>
      <c r="T6" s="3"/>
      <c r="U6" s="3" t="str">
        <f>Datum</f>
        <v>12.března 2016</v>
      </c>
    </row>
    <row r="7" spans="1:27" ht="16.5" customHeight="1" x14ac:dyDescent="0.25">
      <c r="A7" s="303" t="s">
        <v>471</v>
      </c>
      <c r="B7" s="295" t="s">
        <v>6</v>
      </c>
      <c r="C7" s="297" t="s">
        <v>3</v>
      </c>
      <c r="D7" s="295" t="s">
        <v>4</v>
      </c>
      <c r="E7" s="291" t="s">
        <v>5</v>
      </c>
      <c r="F7" s="291" t="s">
        <v>472</v>
      </c>
      <c r="G7" s="29" t="str">
        <f>Kat8S1</f>
        <v>sestava bez náčiní</v>
      </c>
      <c r="H7" s="28"/>
      <c r="I7" s="28"/>
      <c r="J7" s="28"/>
      <c r="K7" s="28"/>
      <c r="L7" s="30"/>
      <c r="M7" s="30"/>
      <c r="N7" s="30"/>
      <c r="O7" s="30"/>
      <c r="P7" s="30"/>
      <c r="Q7" s="20">
        <v>0</v>
      </c>
      <c r="R7" s="31">
        <v>0</v>
      </c>
      <c r="S7" s="32"/>
      <c r="T7" s="301" t="s">
        <v>487</v>
      </c>
      <c r="U7" s="299" t="s">
        <v>488</v>
      </c>
    </row>
    <row r="8" spans="1:27" ht="16.5" customHeight="1" thickBot="1" x14ac:dyDescent="0.3">
      <c r="A8" s="304">
        <v>0</v>
      </c>
      <c r="B8" s="296">
        <v>0</v>
      </c>
      <c r="C8" s="298">
        <v>0</v>
      </c>
      <c r="D8" s="296">
        <v>0</v>
      </c>
      <c r="E8" s="292">
        <v>0</v>
      </c>
      <c r="F8" s="292">
        <v>0</v>
      </c>
      <c r="G8" s="18" t="s">
        <v>469</v>
      </c>
      <c r="H8" s="18" t="s">
        <v>489</v>
      </c>
      <c r="I8" s="18" t="s">
        <v>475</v>
      </c>
      <c r="J8" s="18" t="s">
        <v>476</v>
      </c>
      <c r="K8" s="18" t="s">
        <v>477</v>
      </c>
      <c r="L8" s="24" t="s">
        <v>478</v>
      </c>
      <c r="M8" s="287" t="s">
        <v>479</v>
      </c>
      <c r="N8" s="287" t="s">
        <v>480</v>
      </c>
      <c r="O8" s="287" t="s">
        <v>481</v>
      </c>
      <c r="P8" s="26" t="s">
        <v>470</v>
      </c>
      <c r="Q8" s="23" t="s">
        <v>482</v>
      </c>
      <c r="R8" s="22" t="s">
        <v>483</v>
      </c>
      <c r="S8" s="26"/>
      <c r="T8" s="302"/>
      <c r="U8" s="300"/>
      <c r="W8" s="46" t="s">
        <v>485</v>
      </c>
      <c r="X8" s="46" t="s">
        <v>477</v>
      </c>
      <c r="Y8" s="46" t="s">
        <v>470</v>
      </c>
      <c r="Z8" s="46" t="s">
        <v>486</v>
      </c>
      <c r="AA8" s="46" t="s">
        <v>484</v>
      </c>
    </row>
    <row r="9" spans="1:27" ht="24.9" customHeight="1" x14ac:dyDescent="0.25">
      <c r="A9" s="44">
        <f>Seznam!B128</f>
        <v>1</v>
      </c>
      <c r="B9" s="2" t="str">
        <f>Seznam!C128</f>
        <v>Adéla Podlahová</v>
      </c>
      <c r="C9" s="9">
        <f>Seznam!D128</f>
        <v>2005</v>
      </c>
      <c r="D9" s="45" t="str">
        <f>Seznam!E128</f>
        <v>GSK Tábor</v>
      </c>
      <c r="E9" s="45" t="str">
        <f>Seznam!F128</f>
        <v>CZE</v>
      </c>
      <c r="F9" s="9"/>
      <c r="G9" s="203">
        <v>1.2</v>
      </c>
      <c r="H9" s="204">
        <v>1.5</v>
      </c>
      <c r="I9" s="205">
        <v>2.4</v>
      </c>
      <c r="J9" s="205">
        <v>1.9</v>
      </c>
      <c r="K9" s="34">
        <f>IF($L$2=2,TRUNC(SUM(G9:J9)/2*1000)/1000,IF($L$2=3,TRUNC(SUM(G9:J9)/3*1000)/1000,IF($L$2=4,TRUNC(MEDIAN(G9:J9)*1000)/1000,"???")))</f>
        <v>1.7</v>
      </c>
      <c r="L9" s="206">
        <v>6.7</v>
      </c>
      <c r="M9" s="207">
        <v>5.8</v>
      </c>
      <c r="N9" s="205">
        <v>7.4</v>
      </c>
      <c r="O9" s="205">
        <v>6.5</v>
      </c>
      <c r="P9" s="34">
        <f>IF($M$2=2,TRUNC(SUM(L9:M9)/2*1000)/1000,IF($M$2=3,TRUNC(SUM(L9:N9)/3*1000)/1000,IF($M$2=4,TRUNC(MEDIAN(L9:O9)*1000)/1000,"???")))</f>
        <v>6.6</v>
      </c>
      <c r="Q9" s="208"/>
      <c r="R9" s="27">
        <f>K9+P9-Q9</f>
        <v>8.2999999999999989</v>
      </c>
      <c r="S9" s="194" t="s">
        <v>488</v>
      </c>
      <c r="T9" s="25">
        <f>RANK(R9,$R$9:$R$24)</f>
        <v>13</v>
      </c>
      <c r="U9" s="36" t="s">
        <v>488</v>
      </c>
      <c r="W9" s="47">
        <f>F9</f>
        <v>0</v>
      </c>
      <c r="X9" s="42">
        <f>K9</f>
        <v>1.7</v>
      </c>
      <c r="Y9" s="42">
        <f t="shared" ref="Y9:AA12" si="0">P9</f>
        <v>6.6</v>
      </c>
      <c r="Z9" s="42">
        <f t="shared" si="0"/>
        <v>0</v>
      </c>
      <c r="AA9" s="42">
        <f t="shared" si="0"/>
        <v>8.2999999999999989</v>
      </c>
    </row>
    <row r="10" spans="1:27" ht="24.9" customHeight="1" x14ac:dyDescent="0.25">
      <c r="A10" s="175">
        <f>Seznam!B129</f>
        <v>2</v>
      </c>
      <c r="B10" s="176" t="str">
        <f>Seznam!C129</f>
        <v>Anna Maršálková</v>
      </c>
      <c r="C10" s="177">
        <f>Seznam!D129</f>
        <v>2004</v>
      </c>
      <c r="D10" s="178" t="str">
        <f>Seznam!E129</f>
        <v>GSK Ústí nad Labem</v>
      </c>
      <c r="E10" s="178" t="str">
        <f>Seznam!F129</f>
        <v>CZE</v>
      </c>
      <c r="F10" s="177"/>
      <c r="G10" s="203">
        <v>2.6</v>
      </c>
      <c r="H10" s="204">
        <v>3.6</v>
      </c>
      <c r="I10" s="205">
        <v>2.8</v>
      </c>
      <c r="J10" s="205">
        <v>2.1</v>
      </c>
      <c r="K10" s="34">
        <f>IF($L$2=2,TRUNC(SUM(G10:J10)/2*1000)/1000,IF($L$2=3,TRUNC(SUM(G10:J10)/3*1000)/1000,IF($L$2=4,TRUNC(MEDIAN(G10:J10)*1000)/1000,"???")))</f>
        <v>2.7</v>
      </c>
      <c r="L10" s="206">
        <v>6.9</v>
      </c>
      <c r="M10" s="207">
        <v>7.9</v>
      </c>
      <c r="N10" s="205">
        <v>7.6</v>
      </c>
      <c r="O10" s="205">
        <v>6.3</v>
      </c>
      <c r="P10" s="34">
        <f>IF($M$2=2,TRUNC(SUM(L10:M10)/2*1000)/1000,IF($M$2=3,TRUNC(SUM(L10:N10)/3*1000)/1000,IF($M$2=4,TRUNC(MEDIAN(L10:O10)*1000)/1000,"???")))</f>
        <v>7.25</v>
      </c>
      <c r="Q10" s="208"/>
      <c r="R10" s="27">
        <f>K10+P10-Q10</f>
        <v>9.9499999999999993</v>
      </c>
      <c r="S10" s="194" t="s">
        <v>488</v>
      </c>
      <c r="T10" s="25">
        <f>RANK(R10,$R$9:$R$24)</f>
        <v>2</v>
      </c>
      <c r="U10" s="36" t="s">
        <v>488</v>
      </c>
      <c r="W10" s="47">
        <f>F10</f>
        <v>0</v>
      </c>
      <c r="X10" s="42">
        <f>K10</f>
        <v>2.7</v>
      </c>
      <c r="Y10" s="42">
        <f t="shared" si="0"/>
        <v>7.25</v>
      </c>
      <c r="Z10" s="42">
        <f t="shared" si="0"/>
        <v>0</v>
      </c>
      <c r="AA10" s="42">
        <f t="shared" si="0"/>
        <v>9.9499999999999993</v>
      </c>
    </row>
    <row r="11" spans="1:27" ht="24.9" customHeight="1" x14ac:dyDescent="0.25">
      <c r="A11" s="175">
        <f>Seznam!B130</f>
        <v>3</v>
      </c>
      <c r="B11" s="176" t="str">
        <f>Seznam!C130</f>
        <v>Livia Miedl</v>
      </c>
      <c r="C11" s="177">
        <f>Seznam!D130</f>
        <v>2004</v>
      </c>
      <c r="D11" s="178" t="str">
        <f>Seznam!E130</f>
        <v>ÖTB Linz</v>
      </c>
      <c r="E11" s="178" t="str">
        <f>Seznam!F130</f>
        <v>AUT</v>
      </c>
      <c r="F11" s="177"/>
      <c r="G11" s="203">
        <v>1.7</v>
      </c>
      <c r="H11" s="204">
        <v>1.3</v>
      </c>
      <c r="I11" s="205">
        <v>1.7</v>
      </c>
      <c r="J11" s="205">
        <v>1.2</v>
      </c>
      <c r="K11" s="34">
        <f>IF($L$2=2,TRUNC(SUM(G11:J11)/2*1000)/1000,IF($L$2=3,TRUNC(SUM(G11:J11)/3*1000)/1000,IF($L$2=4,TRUNC(MEDIAN(G11:J11)*1000)/1000,"???")))</f>
        <v>1.5</v>
      </c>
      <c r="L11" s="206">
        <v>6</v>
      </c>
      <c r="M11" s="207">
        <v>6.4</v>
      </c>
      <c r="N11" s="205">
        <v>7.4</v>
      </c>
      <c r="O11" s="205">
        <v>5.6</v>
      </c>
      <c r="P11" s="34">
        <f>IF($M$2=2,TRUNC(SUM(L11:M11)/2*1000)/1000,IF($M$2=3,TRUNC(SUM(L11:N11)/3*1000)/1000,IF($M$2=4,TRUNC(MEDIAN(L11:O11)*1000)/1000,"???")))</f>
        <v>6.2</v>
      </c>
      <c r="Q11" s="208"/>
      <c r="R11" s="27">
        <f>K11+P11-Q11</f>
        <v>7.7</v>
      </c>
      <c r="S11" s="194" t="s">
        <v>488</v>
      </c>
      <c r="T11" s="25">
        <f>RANK(R11,$R$9:$R$24)</f>
        <v>15</v>
      </c>
      <c r="U11" s="36" t="s">
        <v>488</v>
      </c>
      <c r="W11" s="47">
        <f>F11</f>
        <v>0</v>
      </c>
      <c r="X11" s="42">
        <f>K11</f>
        <v>1.5</v>
      </c>
      <c r="Y11" s="42">
        <f t="shared" si="0"/>
        <v>6.2</v>
      </c>
      <c r="Z11" s="42">
        <f t="shared" si="0"/>
        <v>0</v>
      </c>
      <c r="AA11" s="42">
        <f t="shared" si="0"/>
        <v>7.7</v>
      </c>
    </row>
    <row r="12" spans="1:27" ht="24.9" customHeight="1" x14ac:dyDescent="0.25">
      <c r="A12" s="175">
        <f>Seznam!B131</f>
        <v>4</v>
      </c>
      <c r="B12" s="176" t="str">
        <f>Seznam!C131</f>
        <v>Nela Pomahačová</v>
      </c>
      <c r="C12" s="177">
        <f>Seznam!D131</f>
        <v>2004</v>
      </c>
      <c r="D12" s="178" t="str">
        <f>Seznam!E131</f>
        <v>Žižkov I. Elite</v>
      </c>
      <c r="E12" s="178" t="str">
        <f>Seznam!F131</f>
        <v>CZE</v>
      </c>
      <c r="F12" s="177"/>
      <c r="G12" s="203">
        <v>2.5</v>
      </c>
      <c r="H12" s="204">
        <v>2.5</v>
      </c>
      <c r="I12" s="205">
        <v>2.7</v>
      </c>
      <c r="J12" s="205">
        <v>2.2000000000000002</v>
      </c>
      <c r="K12" s="34">
        <f>IF($L$2=2,TRUNC(SUM(G12:J12)/2*1000)/1000,IF($L$2=3,TRUNC(SUM(G12:J12)/3*1000)/1000,IF($L$2=4,TRUNC(MEDIAN(G12:J12)*1000)/1000,"???")))</f>
        <v>2.5</v>
      </c>
      <c r="L12" s="206">
        <v>7.2</v>
      </c>
      <c r="M12" s="207">
        <v>7.5</v>
      </c>
      <c r="N12" s="205">
        <v>8</v>
      </c>
      <c r="O12" s="205">
        <v>6.9</v>
      </c>
      <c r="P12" s="34">
        <f>IF($M$2=2,TRUNC(SUM(L12:M12)/2*1000)/1000,IF($M$2=3,TRUNC(SUM(L12:N12)/3*1000)/1000,IF($M$2=4,TRUNC(MEDIAN(L12:O12)*1000)/1000,"???")))</f>
        <v>7.35</v>
      </c>
      <c r="Q12" s="208"/>
      <c r="R12" s="27">
        <f>K12+P12-Q12</f>
        <v>9.85</v>
      </c>
      <c r="S12" s="194" t="s">
        <v>488</v>
      </c>
      <c r="T12" s="25">
        <f>RANK(R12,$R$9:$R$24)</f>
        <v>4</v>
      </c>
      <c r="U12" s="36" t="s">
        <v>488</v>
      </c>
      <c r="W12" s="47">
        <f>F12</f>
        <v>0</v>
      </c>
      <c r="X12" s="42">
        <f>K12</f>
        <v>2.5</v>
      </c>
      <c r="Y12" s="42">
        <f t="shared" si="0"/>
        <v>7.35</v>
      </c>
      <c r="Z12" s="42">
        <f t="shared" si="0"/>
        <v>0</v>
      </c>
      <c r="AA12" s="42">
        <f t="shared" si="0"/>
        <v>9.85</v>
      </c>
    </row>
    <row r="13" spans="1:27" ht="24.9" customHeight="1" x14ac:dyDescent="0.25">
      <c r="A13" s="175">
        <f>Seznam!B132</f>
        <v>5</v>
      </c>
      <c r="B13" s="176" t="str">
        <f>Seznam!C132</f>
        <v>Sofie Ocelíková</v>
      </c>
      <c r="C13" s="177">
        <f>Seznam!D132</f>
        <v>2004</v>
      </c>
      <c r="D13" s="178" t="str">
        <f>Seznam!E132</f>
        <v>TJ Sokol Hodkovičky</v>
      </c>
      <c r="E13" s="178" t="str">
        <f>Seznam!F132</f>
        <v>CZE</v>
      </c>
      <c r="F13" s="177"/>
      <c r="G13" s="203">
        <v>2.1</v>
      </c>
      <c r="H13" s="204">
        <v>2</v>
      </c>
      <c r="I13" s="205">
        <v>2</v>
      </c>
      <c r="J13" s="205">
        <v>1.7</v>
      </c>
      <c r="K13" s="34">
        <f t="shared" ref="K13:K23" si="1">IF($L$2=2,TRUNC(SUM(G13:J13)/2*1000)/1000,IF($L$2=3,TRUNC(SUM(G13:J13)/3*1000)/1000,IF($L$2=4,TRUNC(MEDIAN(G13:J13)*1000)/1000,"???")))</f>
        <v>2</v>
      </c>
      <c r="L13" s="206">
        <v>6.3</v>
      </c>
      <c r="M13" s="207">
        <v>7</v>
      </c>
      <c r="N13" s="205">
        <v>8.1</v>
      </c>
      <c r="O13" s="205">
        <v>6.7</v>
      </c>
      <c r="P13" s="34">
        <f t="shared" ref="P13:P23" si="2">IF($M$2=2,TRUNC(SUM(L13:M13)/2*1000)/1000,IF($M$2=3,TRUNC(SUM(L13:N13)/3*1000)/1000,IF($M$2=4,TRUNC(MEDIAN(L13:O13)*1000)/1000,"???")))</f>
        <v>6.85</v>
      </c>
      <c r="Q13" s="208"/>
      <c r="R13" s="27">
        <f t="shared" ref="R13:R23" si="3">K13+P13-Q13</f>
        <v>8.85</v>
      </c>
      <c r="S13" s="194" t="s">
        <v>488</v>
      </c>
      <c r="T13" s="25">
        <f t="shared" ref="T13:T23" si="4">RANK(R13,$R$9:$R$24)</f>
        <v>8</v>
      </c>
      <c r="U13" s="36" t="s">
        <v>488</v>
      </c>
      <c r="W13" s="47">
        <f t="shared" ref="W13:W23" si="5">F13</f>
        <v>0</v>
      </c>
      <c r="X13" s="42">
        <f t="shared" ref="X13:X23" si="6">K13</f>
        <v>2</v>
      </c>
      <c r="Y13" s="42">
        <f t="shared" ref="Y13:Y23" si="7">P13</f>
        <v>6.85</v>
      </c>
      <c r="Z13" s="42">
        <f t="shared" ref="Z13:Z23" si="8">Q13</f>
        <v>0</v>
      </c>
      <c r="AA13" s="42">
        <f t="shared" ref="AA13:AA23" si="9">R13</f>
        <v>8.85</v>
      </c>
    </row>
    <row r="14" spans="1:27" ht="24.9" customHeight="1" x14ac:dyDescent="0.25">
      <c r="A14" s="175">
        <f>Seznam!B133</f>
        <v>6</v>
      </c>
      <c r="B14" s="176" t="str">
        <f>Seznam!C133</f>
        <v>Daniela Dunová</v>
      </c>
      <c r="C14" s="177">
        <f>Seznam!D133</f>
        <v>2004</v>
      </c>
      <c r="D14" s="178" t="str">
        <f>Seznam!E133</f>
        <v>SK GymŠarm Plzeň</v>
      </c>
      <c r="E14" s="178" t="str">
        <f>Seznam!F133</f>
        <v>CZE</v>
      </c>
      <c r="F14" s="177"/>
      <c r="G14" s="203">
        <v>2.5</v>
      </c>
      <c r="H14" s="204">
        <v>2.8</v>
      </c>
      <c r="I14" s="205">
        <v>2.4</v>
      </c>
      <c r="J14" s="205">
        <v>2.7</v>
      </c>
      <c r="K14" s="34">
        <f t="shared" si="1"/>
        <v>2.6</v>
      </c>
      <c r="L14" s="206">
        <v>7.2</v>
      </c>
      <c r="M14" s="207">
        <v>7.3</v>
      </c>
      <c r="N14" s="205">
        <v>5.7</v>
      </c>
      <c r="O14" s="205">
        <v>7.8</v>
      </c>
      <c r="P14" s="34">
        <f t="shared" si="2"/>
        <v>7.25</v>
      </c>
      <c r="Q14" s="208"/>
      <c r="R14" s="27">
        <f t="shared" si="3"/>
        <v>9.85</v>
      </c>
      <c r="S14" s="194" t="s">
        <v>488</v>
      </c>
      <c r="T14" s="25">
        <f t="shared" si="4"/>
        <v>4</v>
      </c>
      <c r="U14" s="36" t="s">
        <v>488</v>
      </c>
      <c r="W14" s="47">
        <f t="shared" si="5"/>
        <v>0</v>
      </c>
      <c r="X14" s="42">
        <f t="shared" si="6"/>
        <v>2.6</v>
      </c>
      <c r="Y14" s="42">
        <f t="shared" si="7"/>
        <v>7.25</v>
      </c>
      <c r="Z14" s="42">
        <f t="shared" si="8"/>
        <v>0</v>
      </c>
      <c r="AA14" s="42">
        <f t="shared" si="9"/>
        <v>9.85</v>
      </c>
    </row>
    <row r="15" spans="1:27" ht="24.9" customHeight="1" x14ac:dyDescent="0.25">
      <c r="A15" s="175">
        <f>Seznam!B134</f>
        <v>7</v>
      </c>
      <c r="B15" s="176" t="str">
        <f>Seznam!C134</f>
        <v>Agnieszka Molęda</v>
      </c>
      <c r="C15" s="177">
        <f>Seznam!D134</f>
        <v>2005</v>
      </c>
      <c r="D15" s="178" t="str">
        <f>Seznam!E134</f>
        <v>UKS Katowice</v>
      </c>
      <c r="E15" s="178" t="str">
        <f>Seznam!F134</f>
        <v>POL</v>
      </c>
      <c r="F15" s="177"/>
      <c r="G15" s="203">
        <v>1.7</v>
      </c>
      <c r="H15" s="204">
        <v>2.1</v>
      </c>
      <c r="I15" s="205">
        <v>2.4</v>
      </c>
      <c r="J15" s="205">
        <v>2.2000000000000002</v>
      </c>
      <c r="K15" s="34">
        <f t="shared" si="1"/>
        <v>2.15</v>
      </c>
      <c r="L15" s="206">
        <v>7.5</v>
      </c>
      <c r="M15" s="207">
        <v>6.8</v>
      </c>
      <c r="N15" s="205">
        <v>6.4</v>
      </c>
      <c r="O15" s="205">
        <v>5.5</v>
      </c>
      <c r="P15" s="34">
        <f t="shared" si="2"/>
        <v>6.6</v>
      </c>
      <c r="Q15" s="208"/>
      <c r="R15" s="27">
        <f t="shared" si="3"/>
        <v>8.75</v>
      </c>
      <c r="S15" s="194" t="s">
        <v>488</v>
      </c>
      <c r="T15" s="25">
        <f t="shared" si="4"/>
        <v>10</v>
      </c>
      <c r="U15" s="36" t="s">
        <v>488</v>
      </c>
      <c r="W15" s="47">
        <f t="shared" si="5"/>
        <v>0</v>
      </c>
      <c r="X15" s="42">
        <f t="shared" si="6"/>
        <v>2.15</v>
      </c>
      <c r="Y15" s="42">
        <f t="shared" si="7"/>
        <v>6.6</v>
      </c>
      <c r="Z15" s="42">
        <f t="shared" si="8"/>
        <v>0</v>
      </c>
      <c r="AA15" s="42">
        <f t="shared" si="9"/>
        <v>8.75</v>
      </c>
    </row>
    <row r="16" spans="1:27" ht="24.9" customHeight="1" x14ac:dyDescent="0.25">
      <c r="A16" s="175">
        <f>Seznam!B135</f>
        <v>8</v>
      </c>
      <c r="B16" s="176" t="str">
        <f>Seznam!C135</f>
        <v xml:space="preserve">Tereza Staňková </v>
      </c>
      <c r="C16" s="177">
        <f>Seznam!D135</f>
        <v>2005</v>
      </c>
      <c r="D16" s="178" t="str">
        <f>Seznam!E135</f>
        <v>SK MG Vysočina Jihlava</v>
      </c>
      <c r="E16" s="178" t="str">
        <f>Seznam!F135</f>
        <v>CZE</v>
      </c>
      <c r="F16" s="177"/>
      <c r="G16" s="203">
        <v>2</v>
      </c>
      <c r="H16" s="204">
        <v>2.6</v>
      </c>
      <c r="I16" s="205">
        <v>3</v>
      </c>
      <c r="J16" s="205">
        <v>2.6</v>
      </c>
      <c r="K16" s="34">
        <f t="shared" si="1"/>
        <v>2.6</v>
      </c>
      <c r="L16" s="206">
        <v>8.1</v>
      </c>
      <c r="M16" s="207">
        <v>7.9</v>
      </c>
      <c r="N16" s="205">
        <v>7.9</v>
      </c>
      <c r="O16" s="205">
        <v>6.4</v>
      </c>
      <c r="P16" s="34">
        <f t="shared" si="2"/>
        <v>7.9</v>
      </c>
      <c r="Q16" s="208"/>
      <c r="R16" s="27">
        <f t="shared" si="3"/>
        <v>10.5</v>
      </c>
      <c r="S16" s="194" t="s">
        <v>488</v>
      </c>
      <c r="T16" s="25">
        <f t="shared" si="4"/>
        <v>1</v>
      </c>
      <c r="U16" s="36" t="s">
        <v>488</v>
      </c>
      <c r="W16" s="47">
        <f t="shared" si="5"/>
        <v>0</v>
      </c>
      <c r="X16" s="42">
        <f t="shared" si="6"/>
        <v>2.6</v>
      </c>
      <c r="Y16" s="42">
        <f t="shared" si="7"/>
        <v>7.9</v>
      </c>
      <c r="Z16" s="42">
        <f t="shared" si="8"/>
        <v>0</v>
      </c>
      <c r="AA16" s="42">
        <f t="shared" si="9"/>
        <v>10.5</v>
      </c>
    </row>
    <row r="17" spans="1:28" ht="24.9" customHeight="1" x14ac:dyDescent="0.25">
      <c r="A17" s="175">
        <f>Seznam!B136</f>
        <v>9</v>
      </c>
      <c r="B17" s="176" t="str">
        <f>Seznam!C136</f>
        <v>Natálie Tichá</v>
      </c>
      <c r="C17" s="177">
        <f>Seznam!D136</f>
        <v>2005</v>
      </c>
      <c r="D17" s="178" t="str">
        <f>Seznam!E136</f>
        <v>GSK Tábor</v>
      </c>
      <c r="E17" s="178" t="str">
        <f>Seznam!F136</f>
        <v>CZE</v>
      </c>
      <c r="F17" s="177"/>
      <c r="G17" s="203">
        <v>2.2000000000000002</v>
      </c>
      <c r="H17" s="204">
        <v>2.4</v>
      </c>
      <c r="I17" s="205">
        <v>1.8</v>
      </c>
      <c r="J17" s="205">
        <v>1.2</v>
      </c>
      <c r="K17" s="34">
        <f t="shared" si="1"/>
        <v>2</v>
      </c>
      <c r="L17" s="206">
        <v>6.7</v>
      </c>
      <c r="M17" s="207">
        <v>6.5</v>
      </c>
      <c r="N17" s="205">
        <v>5.9</v>
      </c>
      <c r="O17" s="205">
        <v>7.2</v>
      </c>
      <c r="P17" s="34">
        <f t="shared" si="2"/>
        <v>6.6</v>
      </c>
      <c r="Q17" s="208"/>
      <c r="R17" s="27">
        <f t="shared" si="3"/>
        <v>8.6</v>
      </c>
      <c r="S17" s="194" t="s">
        <v>488</v>
      </c>
      <c r="T17" s="25">
        <f t="shared" si="4"/>
        <v>12</v>
      </c>
      <c r="U17" s="36" t="s">
        <v>488</v>
      </c>
      <c r="W17" s="47">
        <f t="shared" si="5"/>
        <v>0</v>
      </c>
      <c r="X17" s="42">
        <f t="shared" si="6"/>
        <v>2</v>
      </c>
      <c r="Y17" s="42">
        <f t="shared" si="7"/>
        <v>6.6</v>
      </c>
      <c r="Z17" s="42">
        <f t="shared" si="8"/>
        <v>0</v>
      </c>
      <c r="AA17" s="42">
        <f t="shared" si="9"/>
        <v>8.6</v>
      </c>
    </row>
    <row r="18" spans="1:28" ht="24.9" customHeight="1" x14ac:dyDescent="0.25">
      <c r="A18" s="175">
        <f>Seznam!B137</f>
        <v>10</v>
      </c>
      <c r="B18" s="176" t="str">
        <f>Seznam!C137</f>
        <v>Linda Houdová</v>
      </c>
      <c r="C18" s="177">
        <f>Seznam!D137</f>
        <v>2004</v>
      </c>
      <c r="D18" s="178" t="str">
        <f>Seznam!E137</f>
        <v>RG Proactive Milevsko</v>
      </c>
      <c r="E18" s="178" t="str">
        <f>Seznam!F137</f>
        <v>CZE</v>
      </c>
      <c r="F18" s="177"/>
      <c r="G18" s="203">
        <v>1.8</v>
      </c>
      <c r="H18" s="204">
        <v>2.1</v>
      </c>
      <c r="I18" s="205">
        <v>2.4</v>
      </c>
      <c r="J18" s="205">
        <v>1.2</v>
      </c>
      <c r="K18" s="34">
        <f t="shared" si="1"/>
        <v>1.95</v>
      </c>
      <c r="L18" s="206">
        <v>7.5</v>
      </c>
      <c r="M18" s="207">
        <v>6.2</v>
      </c>
      <c r="N18" s="205">
        <v>7.8</v>
      </c>
      <c r="O18" s="205">
        <v>6.1</v>
      </c>
      <c r="P18" s="34">
        <f t="shared" si="2"/>
        <v>6.85</v>
      </c>
      <c r="Q18" s="208"/>
      <c r="R18" s="27">
        <f t="shared" si="3"/>
        <v>8.7999999999999989</v>
      </c>
      <c r="S18" s="194" t="s">
        <v>488</v>
      </c>
      <c r="T18" s="25">
        <f t="shared" si="4"/>
        <v>9</v>
      </c>
      <c r="U18" s="36" t="s">
        <v>488</v>
      </c>
      <c r="W18" s="47">
        <f t="shared" si="5"/>
        <v>0</v>
      </c>
      <c r="X18" s="42">
        <f t="shared" si="6"/>
        <v>1.95</v>
      </c>
      <c r="Y18" s="42">
        <f t="shared" si="7"/>
        <v>6.85</v>
      </c>
      <c r="Z18" s="42">
        <f t="shared" si="8"/>
        <v>0</v>
      </c>
      <c r="AA18" s="42">
        <f t="shared" si="9"/>
        <v>8.7999999999999989</v>
      </c>
    </row>
    <row r="19" spans="1:28" ht="24.9" customHeight="1" x14ac:dyDescent="0.25">
      <c r="A19" s="175">
        <f>Seznam!B138</f>
        <v>11</v>
      </c>
      <c r="B19" s="176" t="str">
        <f>Seznam!C138</f>
        <v>Lucie Bretšnajdrová</v>
      </c>
      <c r="C19" s="177">
        <f>Seznam!D138</f>
        <v>2005</v>
      </c>
      <c r="D19" s="178" t="str">
        <f>Seznam!E138</f>
        <v>TJ Slavoj Plzeň</v>
      </c>
      <c r="E19" s="178" t="str">
        <f>Seznam!F138</f>
        <v>CZE</v>
      </c>
      <c r="F19" s="177"/>
      <c r="G19" s="203">
        <v>2</v>
      </c>
      <c r="H19" s="204">
        <v>2.6</v>
      </c>
      <c r="I19" s="205">
        <v>2.2999999999999998</v>
      </c>
      <c r="J19" s="205">
        <v>1.9</v>
      </c>
      <c r="K19" s="34">
        <f t="shared" si="1"/>
        <v>2.15</v>
      </c>
      <c r="L19" s="206">
        <v>7.1</v>
      </c>
      <c r="M19" s="207">
        <v>6.9</v>
      </c>
      <c r="N19" s="205">
        <v>8.1999999999999993</v>
      </c>
      <c r="O19" s="205">
        <v>5.7</v>
      </c>
      <c r="P19" s="34">
        <f t="shared" si="2"/>
        <v>7</v>
      </c>
      <c r="Q19" s="208"/>
      <c r="R19" s="27">
        <f t="shared" si="3"/>
        <v>9.15</v>
      </c>
      <c r="S19" s="194" t="s">
        <v>488</v>
      </c>
      <c r="T19" s="25">
        <f t="shared" si="4"/>
        <v>7</v>
      </c>
      <c r="U19" s="36" t="s">
        <v>488</v>
      </c>
      <c r="W19" s="47">
        <f t="shared" si="5"/>
        <v>0</v>
      </c>
      <c r="X19" s="42">
        <f t="shared" si="6"/>
        <v>2.15</v>
      </c>
      <c r="Y19" s="42">
        <f t="shared" si="7"/>
        <v>7</v>
      </c>
      <c r="Z19" s="42">
        <f t="shared" si="8"/>
        <v>0</v>
      </c>
      <c r="AA19" s="42">
        <f t="shared" si="9"/>
        <v>9.15</v>
      </c>
    </row>
    <row r="20" spans="1:28" ht="24.9" customHeight="1" x14ac:dyDescent="0.25">
      <c r="A20" s="175">
        <f>Seznam!B139</f>
        <v>12</v>
      </c>
      <c r="B20" s="176" t="str">
        <f>Seznam!C139</f>
        <v>Tereza Janoušková</v>
      </c>
      <c r="C20" s="177">
        <f>Seznam!D139</f>
        <v>2005</v>
      </c>
      <c r="D20" s="178" t="str">
        <f>Seznam!E139</f>
        <v>SK MG Mantila Brno</v>
      </c>
      <c r="E20" s="178" t="str">
        <f>Seznam!F139</f>
        <v>CZE</v>
      </c>
      <c r="F20" s="177"/>
      <c r="G20" s="203">
        <v>2</v>
      </c>
      <c r="H20" s="204">
        <v>1.9</v>
      </c>
      <c r="I20" s="205">
        <v>2.6</v>
      </c>
      <c r="J20" s="205">
        <v>1.7</v>
      </c>
      <c r="K20" s="34">
        <f t="shared" si="1"/>
        <v>1.95</v>
      </c>
      <c r="L20" s="206">
        <v>7.1</v>
      </c>
      <c r="M20" s="207">
        <v>7.8</v>
      </c>
      <c r="N20" s="205">
        <v>7.5</v>
      </c>
      <c r="O20" s="205">
        <v>5.8</v>
      </c>
      <c r="P20" s="34">
        <f t="shared" si="2"/>
        <v>7.3</v>
      </c>
      <c r="Q20" s="208"/>
      <c r="R20" s="27">
        <f t="shared" si="3"/>
        <v>9.25</v>
      </c>
      <c r="S20" s="194" t="s">
        <v>488</v>
      </c>
      <c r="T20" s="25">
        <f t="shared" si="4"/>
        <v>6</v>
      </c>
      <c r="U20" s="36" t="s">
        <v>488</v>
      </c>
      <c r="W20" s="47">
        <f t="shared" si="5"/>
        <v>0</v>
      </c>
      <c r="X20" s="42">
        <f t="shared" si="6"/>
        <v>1.95</v>
      </c>
      <c r="Y20" s="42">
        <f t="shared" si="7"/>
        <v>7.3</v>
      </c>
      <c r="Z20" s="42">
        <f t="shared" si="8"/>
        <v>0</v>
      </c>
      <c r="AA20" s="42">
        <f t="shared" si="9"/>
        <v>9.25</v>
      </c>
    </row>
    <row r="21" spans="1:28" ht="24.9" customHeight="1" x14ac:dyDescent="0.25">
      <c r="A21" s="175">
        <f>Seznam!B140</f>
        <v>13</v>
      </c>
      <c r="B21" s="176" t="str">
        <f>Seznam!C140</f>
        <v>Sara Čorluka</v>
      </c>
      <c r="C21" s="177">
        <f>Seznam!D140</f>
        <v>2004</v>
      </c>
      <c r="D21" s="178" t="str">
        <f>Seznam!E140</f>
        <v>Maksimir Zagreb</v>
      </c>
      <c r="E21" s="178" t="str">
        <f>Seznam!F140</f>
        <v>CRO</v>
      </c>
      <c r="F21" s="177"/>
      <c r="G21" s="203">
        <v>1.9</v>
      </c>
      <c r="H21" s="204">
        <v>2.4</v>
      </c>
      <c r="I21" s="205">
        <v>1.9</v>
      </c>
      <c r="J21" s="205">
        <v>1.7</v>
      </c>
      <c r="K21" s="34">
        <f t="shared" si="1"/>
        <v>1.9</v>
      </c>
      <c r="L21" s="206">
        <v>6.7</v>
      </c>
      <c r="M21" s="207">
        <v>6.8</v>
      </c>
      <c r="N21" s="205">
        <v>7.8</v>
      </c>
      <c r="O21" s="205">
        <v>5.3</v>
      </c>
      <c r="P21" s="34">
        <f t="shared" si="2"/>
        <v>6.75</v>
      </c>
      <c r="Q21" s="208"/>
      <c r="R21" s="27">
        <f t="shared" si="3"/>
        <v>8.65</v>
      </c>
      <c r="S21" s="194" t="s">
        <v>488</v>
      </c>
      <c r="T21" s="25">
        <f t="shared" si="4"/>
        <v>11</v>
      </c>
      <c r="U21" s="36" t="s">
        <v>488</v>
      </c>
      <c r="W21" s="47">
        <f t="shared" si="5"/>
        <v>0</v>
      </c>
      <c r="X21" s="42">
        <f t="shared" si="6"/>
        <v>1.9</v>
      </c>
      <c r="Y21" s="42">
        <f t="shared" si="7"/>
        <v>6.75</v>
      </c>
      <c r="Z21" s="42">
        <f t="shared" si="8"/>
        <v>0</v>
      </c>
      <c r="AA21" s="42">
        <f t="shared" si="9"/>
        <v>8.65</v>
      </c>
    </row>
    <row r="22" spans="1:28" ht="24.9" customHeight="1" x14ac:dyDescent="0.25">
      <c r="A22" s="175">
        <f>Seznam!B141</f>
        <v>14</v>
      </c>
      <c r="B22" s="176" t="str">
        <f>Seznam!C141</f>
        <v>Eva Šiková</v>
      </c>
      <c r="C22" s="177">
        <f>Seznam!D141</f>
        <v>2004</v>
      </c>
      <c r="D22" s="178" t="str">
        <f>Seznam!E141</f>
        <v>GSK Tábor</v>
      </c>
      <c r="E22" s="178" t="str">
        <f>Seznam!F141</f>
        <v>CZE</v>
      </c>
      <c r="F22" s="177"/>
      <c r="G22" s="203">
        <v>2.2999999999999998</v>
      </c>
      <c r="H22" s="204">
        <v>2</v>
      </c>
      <c r="I22" s="205">
        <v>1.2</v>
      </c>
      <c r="J22" s="205">
        <v>0.9</v>
      </c>
      <c r="K22" s="34">
        <f>IF($L$2=2,TRUNC(SUM(G22:J22)/2*1000)/1000,IF($L$2=3,TRUNC(SUM(G22:J22)/3*1000)/1000,IF($L$2=4,TRUNC(MEDIAN(G22:J22)*1000)/1000,"???")))</f>
        <v>1.6</v>
      </c>
      <c r="L22" s="206">
        <v>6.4</v>
      </c>
      <c r="M22" s="207">
        <v>6.9</v>
      </c>
      <c r="N22" s="205">
        <v>7.1</v>
      </c>
      <c r="O22" s="205">
        <v>5.0999999999999996</v>
      </c>
      <c r="P22" s="34">
        <f>IF($M$2=2,TRUNC(SUM(L22:M22)/2*1000)/1000,IF($M$2=3,TRUNC(SUM(L22:N22)/3*1000)/1000,IF($M$2=4,TRUNC(MEDIAN(L22:O22)*1000)/1000,"???")))</f>
        <v>6.65</v>
      </c>
      <c r="Q22" s="208"/>
      <c r="R22" s="27">
        <f>K22+P22-Q22</f>
        <v>8.25</v>
      </c>
      <c r="S22" s="194" t="s">
        <v>488</v>
      </c>
      <c r="T22" s="25">
        <f>RANK(R22,$R$9:$R$24)</f>
        <v>14</v>
      </c>
      <c r="U22" s="36" t="s">
        <v>488</v>
      </c>
      <c r="W22" s="47">
        <f>F22</f>
        <v>0</v>
      </c>
      <c r="X22" s="42">
        <f>K22</f>
        <v>1.6</v>
      </c>
      <c r="Y22" s="42">
        <f>P22</f>
        <v>6.65</v>
      </c>
      <c r="Z22" s="42">
        <f>Q22</f>
        <v>0</v>
      </c>
      <c r="AA22" s="42">
        <f>R22</f>
        <v>8.25</v>
      </c>
    </row>
    <row r="23" spans="1:28" ht="24.9" customHeight="1" x14ac:dyDescent="0.25">
      <c r="A23" s="175">
        <f>Seznam!B142</f>
        <v>15</v>
      </c>
      <c r="B23" s="176" t="str">
        <f>Seznam!C142</f>
        <v>Erika Potůčková</v>
      </c>
      <c r="C23" s="177">
        <f>Seznam!D142</f>
        <v>2004</v>
      </c>
      <c r="D23" s="178" t="str">
        <f>Seznam!E142</f>
        <v>SK MG Vysočina Jihlava</v>
      </c>
      <c r="E23" s="178" t="str">
        <f>Seznam!F142</f>
        <v>CZE</v>
      </c>
      <c r="F23" s="177"/>
      <c r="G23" s="203">
        <v>2.2999999999999998</v>
      </c>
      <c r="H23" s="204">
        <v>2.8</v>
      </c>
      <c r="I23" s="205">
        <v>3.6</v>
      </c>
      <c r="J23" s="205">
        <v>2.5</v>
      </c>
      <c r="K23" s="34">
        <f t="shared" si="1"/>
        <v>2.65</v>
      </c>
      <c r="L23" s="206">
        <v>6.6</v>
      </c>
      <c r="M23" s="207">
        <v>7.9</v>
      </c>
      <c r="N23" s="205">
        <v>6</v>
      </c>
      <c r="O23" s="205">
        <v>8.1999999999999993</v>
      </c>
      <c r="P23" s="34">
        <f t="shared" si="2"/>
        <v>7.25</v>
      </c>
      <c r="Q23" s="208"/>
      <c r="R23" s="27">
        <f t="shared" si="3"/>
        <v>9.9</v>
      </c>
      <c r="S23" s="194" t="s">
        <v>488</v>
      </c>
      <c r="T23" s="25">
        <f t="shared" si="4"/>
        <v>3</v>
      </c>
      <c r="U23" s="36" t="s">
        <v>488</v>
      </c>
      <c r="W23" s="47">
        <f t="shared" si="5"/>
        <v>0</v>
      </c>
      <c r="X23" s="42">
        <f t="shared" si="6"/>
        <v>2.65</v>
      </c>
      <c r="Y23" s="42">
        <f t="shared" si="7"/>
        <v>7.25</v>
      </c>
      <c r="Z23" s="42">
        <f t="shared" si="8"/>
        <v>0</v>
      </c>
      <c r="AA23" s="42">
        <f t="shared" si="9"/>
        <v>9.9</v>
      </c>
    </row>
    <row r="24" spans="1:28" ht="24.9" customHeight="1" x14ac:dyDescent="0.25">
      <c r="A24" s="175"/>
      <c r="B24" s="176"/>
      <c r="C24" s="177">
        <f>Seznam!D34</f>
        <v>2008</v>
      </c>
      <c r="D24" s="178" t="str">
        <f>Seznam!E34</f>
        <v>SG Legion Warszawa</v>
      </c>
      <c r="E24" s="178" t="str">
        <f>Seznam!F34</f>
        <v>POL</v>
      </c>
      <c r="F24" s="177"/>
      <c r="G24" s="203">
        <v>0</v>
      </c>
      <c r="H24" s="204"/>
      <c r="I24" s="205">
        <f>IF($L$2&lt;3,"x",0)</f>
        <v>0</v>
      </c>
      <c r="J24" s="205">
        <f>IF($L$2&lt;4,"x",0)</f>
        <v>0</v>
      </c>
      <c r="K24" s="34">
        <f>IF($L$2=2,TRUNC(SUM(G24:J24)/2*1000)/1000,IF($L$2=3,TRUNC(SUM(G24:J24)/3*1000)/1000,IF($L$2=4,TRUNC(MEDIAN(G24:J24)*1000)/1000,"???")))</f>
        <v>0</v>
      </c>
      <c r="L24" s="206">
        <v>0</v>
      </c>
      <c r="M24" s="207"/>
      <c r="N24" s="205">
        <f>IF($M$2&lt;3,"x",0)</f>
        <v>0</v>
      </c>
      <c r="O24" s="205">
        <f>IF($M$2&lt;4,"x",0)</f>
        <v>0</v>
      </c>
      <c r="P24" s="34">
        <f>IF($M$2=2,TRUNC(SUM(L24:M24)/2*1000)/1000,IF($M$2=3,TRUNC(SUM(L24:N24)/3*1000)/1000,IF($M$2=4,TRUNC(MEDIAN(L24:O24)*1000)/1000,"???")))</f>
        <v>0</v>
      </c>
      <c r="Q24" s="208"/>
      <c r="R24" s="27">
        <f>K24+P24-Q24</f>
        <v>0</v>
      </c>
      <c r="S24" s="187" t="s">
        <v>488</v>
      </c>
      <c r="T24" s="179">
        <f>RANK(R24,$R$9:$R$24)</f>
        <v>16</v>
      </c>
      <c r="U24" s="36" t="s">
        <v>488</v>
      </c>
      <c r="W24" s="47">
        <f>F24</f>
        <v>0</v>
      </c>
      <c r="X24" s="42">
        <f>K24</f>
        <v>0</v>
      </c>
      <c r="Y24" s="42">
        <f>P24</f>
        <v>0</v>
      </c>
      <c r="Z24" s="42">
        <f>Q24</f>
        <v>0</v>
      </c>
      <c r="AA24" s="42">
        <f>R24</f>
        <v>0</v>
      </c>
    </row>
    <row r="25" spans="1:28" s="181" customFormat="1" ht="16.2" thickBot="1" x14ac:dyDescent="0.3">
      <c r="C25" s="183"/>
      <c r="F25" s="182"/>
      <c r="G25" s="184">
        <v>0</v>
      </c>
      <c r="H25" s="184"/>
      <c r="I25" s="184"/>
      <c r="J25" s="184"/>
      <c r="K25" s="185">
        <f>SUM(G25:J25)/2</f>
        <v>0</v>
      </c>
      <c r="L25" s="195">
        <v>0</v>
      </c>
      <c r="M25" s="195"/>
      <c r="N25" s="195"/>
      <c r="O25" s="195"/>
      <c r="P25" s="185"/>
    </row>
    <row r="26" spans="1:28" ht="16.5" customHeight="1" x14ac:dyDescent="0.25">
      <c r="A26" s="293" t="s">
        <v>471</v>
      </c>
      <c r="B26" s="295" t="s">
        <v>6</v>
      </c>
      <c r="C26" s="297" t="s">
        <v>3</v>
      </c>
      <c r="D26" s="295" t="s">
        <v>4</v>
      </c>
      <c r="E26" s="291" t="s">
        <v>5</v>
      </c>
      <c r="F26" s="291" t="s">
        <v>472</v>
      </c>
      <c r="G26" s="29" t="str">
        <f>Kat8S2</f>
        <v>sestava s libovolným náčiním</v>
      </c>
      <c r="H26" s="28"/>
      <c r="I26" s="28"/>
      <c r="J26" s="28"/>
      <c r="K26" s="28"/>
      <c r="L26" s="30"/>
      <c r="M26" s="30"/>
      <c r="N26" s="30"/>
      <c r="O26" s="30"/>
      <c r="P26" s="30"/>
      <c r="Q26" s="20">
        <v>0</v>
      </c>
      <c r="R26" s="31">
        <v>0</v>
      </c>
      <c r="S26" s="31">
        <v>0</v>
      </c>
      <c r="T26" s="301" t="s">
        <v>491</v>
      </c>
      <c r="U26" s="289" t="s">
        <v>492</v>
      </c>
    </row>
    <row r="27" spans="1:28" ht="16.5" customHeight="1" thickBot="1" x14ac:dyDescent="0.3">
      <c r="A27" s="294">
        <v>0</v>
      </c>
      <c r="B27" s="296">
        <v>0</v>
      </c>
      <c r="C27" s="298">
        <v>0</v>
      </c>
      <c r="D27" s="296">
        <v>0</v>
      </c>
      <c r="E27" s="292">
        <v>0</v>
      </c>
      <c r="F27" s="292">
        <v>0</v>
      </c>
      <c r="G27" s="18" t="s">
        <v>469</v>
      </c>
      <c r="H27" s="18" t="s">
        <v>489</v>
      </c>
      <c r="I27" s="18" t="s">
        <v>475</v>
      </c>
      <c r="J27" s="18" t="s">
        <v>476</v>
      </c>
      <c r="K27" s="18" t="s">
        <v>477</v>
      </c>
      <c r="L27" s="24" t="s">
        <v>478</v>
      </c>
      <c r="M27" s="287" t="s">
        <v>479</v>
      </c>
      <c r="N27" s="287" t="s">
        <v>480</v>
      </c>
      <c r="O27" s="287" t="s">
        <v>481</v>
      </c>
      <c r="P27" s="26" t="s">
        <v>470</v>
      </c>
      <c r="Q27" s="23" t="s">
        <v>482</v>
      </c>
      <c r="R27" s="22" t="s">
        <v>483</v>
      </c>
      <c r="S27" s="26" t="s">
        <v>484</v>
      </c>
      <c r="T27" s="302"/>
      <c r="U27" s="290"/>
      <c r="W27" s="46" t="s">
        <v>485</v>
      </c>
      <c r="X27" s="46" t="s">
        <v>477</v>
      </c>
      <c r="Y27" s="46" t="s">
        <v>470</v>
      </c>
      <c r="Z27" s="46" t="s">
        <v>486</v>
      </c>
      <c r="AA27" s="46" t="s">
        <v>484</v>
      </c>
      <c r="AB27" s="46" t="s">
        <v>483</v>
      </c>
    </row>
    <row r="28" spans="1:28" ht="24.9" customHeight="1" x14ac:dyDescent="0.25">
      <c r="A28" s="44">
        <f>Seznam!B128</f>
        <v>1</v>
      </c>
      <c r="B28" s="2" t="str">
        <f>Seznam!C128</f>
        <v>Adéla Podlahová</v>
      </c>
      <c r="C28" s="9">
        <f>Seznam!D128</f>
        <v>2005</v>
      </c>
      <c r="D28" s="45" t="str">
        <f>Seznam!E128</f>
        <v>GSK Tábor</v>
      </c>
      <c r="E28" s="45" t="str">
        <f>Seznam!F128</f>
        <v>CZE</v>
      </c>
      <c r="F28" s="9"/>
      <c r="G28" s="203">
        <v>2</v>
      </c>
      <c r="H28" s="204">
        <v>1</v>
      </c>
      <c r="I28" s="205">
        <v>1.8</v>
      </c>
      <c r="J28" s="205">
        <v>1.9</v>
      </c>
      <c r="K28" s="34">
        <f>IF($L$2=2,TRUNC(SUM(G28:J28)/2*1000)/1000,IF($L$2=3,TRUNC(SUM(G28:J28)/3*1000)/1000,IF($L$2=4,TRUNC(MEDIAN(G28:J28)*1000)/1000,"???")))</f>
        <v>1.85</v>
      </c>
      <c r="L28" s="206">
        <v>4.8</v>
      </c>
      <c r="M28" s="207">
        <v>5.3</v>
      </c>
      <c r="N28" s="205">
        <v>5.3</v>
      </c>
      <c r="O28" s="205">
        <v>6.3</v>
      </c>
      <c r="P28" s="34">
        <f>IF($M$2=2,TRUNC(SUM(L28:M28)/2*1000)/1000,IF($M$2=3,TRUNC(SUM(L28:N28)/3*1000)/1000,IF($M$2=4,TRUNC(MEDIAN(L28:O28)*1000)/1000,"???")))</f>
        <v>5.3</v>
      </c>
      <c r="Q28" s="208"/>
      <c r="R28" s="27">
        <f>K28+P28-Q28</f>
        <v>7.15</v>
      </c>
      <c r="S28" s="35">
        <f t="shared" ref="S28:S43" si="10">R9+R28</f>
        <v>15.45</v>
      </c>
      <c r="T28" s="25">
        <f>RANK(R28,$R$28:$R$43)</f>
        <v>11</v>
      </c>
      <c r="U28" s="36">
        <f>RANK(S28,$S$28:$S$43)</f>
        <v>11</v>
      </c>
      <c r="W28" s="47">
        <f>F28</f>
        <v>0</v>
      </c>
      <c r="X28" s="42">
        <f>K28</f>
        <v>1.85</v>
      </c>
      <c r="Y28" s="42">
        <f t="shared" ref="Y28:AB31" si="11">P28</f>
        <v>5.3</v>
      </c>
      <c r="Z28" s="42">
        <f t="shared" si="11"/>
        <v>0</v>
      </c>
      <c r="AA28" s="42">
        <f t="shared" si="11"/>
        <v>7.15</v>
      </c>
      <c r="AB28" s="42">
        <f t="shared" si="11"/>
        <v>15.45</v>
      </c>
    </row>
    <row r="29" spans="1:28" ht="24.9" customHeight="1" x14ac:dyDescent="0.25">
      <c r="A29" s="44">
        <f>Seznam!B129</f>
        <v>2</v>
      </c>
      <c r="B29" s="2" t="str">
        <f>Seznam!C129</f>
        <v>Anna Maršálková</v>
      </c>
      <c r="C29" s="9">
        <f>Seznam!D129</f>
        <v>2004</v>
      </c>
      <c r="D29" s="45" t="str">
        <f>Seznam!E129</f>
        <v>GSK Ústí nad Labem</v>
      </c>
      <c r="E29" s="45" t="str">
        <f>Seznam!F129</f>
        <v>CZE</v>
      </c>
      <c r="F29" s="9"/>
      <c r="G29" s="203">
        <v>2.6</v>
      </c>
      <c r="H29" s="204">
        <v>2.5</v>
      </c>
      <c r="I29" s="205">
        <v>1.9</v>
      </c>
      <c r="J29" s="205">
        <v>2.7</v>
      </c>
      <c r="K29" s="34">
        <f>IF($L$2=2,TRUNC(SUM(G29:J29)/2*1000)/1000,IF($L$2=3,TRUNC(SUM(G29:J29)/3*1000)/1000,IF($L$2=4,TRUNC(MEDIAN(G29:J29)*1000)/1000,"???")))</f>
        <v>2.5499999999999998</v>
      </c>
      <c r="L29" s="206">
        <v>6.7</v>
      </c>
      <c r="M29" s="207">
        <v>5.2</v>
      </c>
      <c r="N29" s="205">
        <v>6.4</v>
      </c>
      <c r="O29" s="205">
        <v>6.7</v>
      </c>
      <c r="P29" s="34">
        <f>IF($M$2=2,TRUNC(SUM(L29:M29)/2*1000)/1000,IF($M$2=3,TRUNC(SUM(L29:N29)/3*1000)/1000,IF($M$2=4,TRUNC(MEDIAN(L29:O29)*1000)/1000,"???")))</f>
        <v>6.55</v>
      </c>
      <c r="Q29" s="208"/>
      <c r="R29" s="27">
        <f>K29+P29-Q29</f>
        <v>9.1</v>
      </c>
      <c r="S29" s="35">
        <f t="shared" si="10"/>
        <v>19.049999999999997</v>
      </c>
      <c r="T29" s="25">
        <f>RANK(R29,$R$28:$R$43)</f>
        <v>4</v>
      </c>
      <c r="U29" s="36">
        <f>RANK(S29,$S$28:$S$43)</f>
        <v>4</v>
      </c>
      <c r="W29" s="47">
        <f>F29</f>
        <v>0</v>
      </c>
      <c r="X29" s="42">
        <f>K29</f>
        <v>2.5499999999999998</v>
      </c>
      <c r="Y29" s="42">
        <f t="shared" si="11"/>
        <v>6.55</v>
      </c>
      <c r="Z29" s="42">
        <f t="shared" si="11"/>
        <v>0</v>
      </c>
      <c r="AA29" s="42">
        <f t="shared" si="11"/>
        <v>9.1</v>
      </c>
      <c r="AB29" s="42">
        <f t="shared" si="11"/>
        <v>19.049999999999997</v>
      </c>
    </row>
    <row r="30" spans="1:28" ht="24.9" customHeight="1" x14ac:dyDescent="0.25">
      <c r="A30" s="44">
        <f>Seznam!B130</f>
        <v>3</v>
      </c>
      <c r="B30" s="2" t="str">
        <f>Seznam!C130</f>
        <v>Livia Miedl</v>
      </c>
      <c r="C30" s="9">
        <f>Seznam!D130</f>
        <v>2004</v>
      </c>
      <c r="D30" s="45" t="str">
        <f>Seznam!E130</f>
        <v>ÖTB Linz</v>
      </c>
      <c r="E30" s="45" t="str">
        <f>Seznam!F130</f>
        <v>AUT</v>
      </c>
      <c r="F30" s="9"/>
      <c r="G30" s="203">
        <v>1.6</v>
      </c>
      <c r="H30" s="204">
        <v>1</v>
      </c>
      <c r="I30" s="205">
        <v>1.1000000000000001</v>
      </c>
      <c r="J30" s="205">
        <v>1.7</v>
      </c>
      <c r="K30" s="34">
        <f>IF($L$2=2,TRUNC(SUM(G30:J30)/2*1000)/1000,IF($L$2=3,TRUNC(SUM(G30:J30)/3*1000)/1000,IF($L$2=4,TRUNC(MEDIAN(G30:J30)*1000)/1000,"???")))</f>
        <v>1.35</v>
      </c>
      <c r="L30" s="206">
        <v>4.5</v>
      </c>
      <c r="M30" s="207">
        <v>5</v>
      </c>
      <c r="N30" s="205">
        <v>4.5999999999999996</v>
      </c>
      <c r="O30" s="205">
        <v>6.4</v>
      </c>
      <c r="P30" s="34">
        <f>IF($M$2=2,TRUNC(SUM(L30:M30)/2*1000)/1000,IF($M$2=3,TRUNC(SUM(L30:N30)/3*1000)/1000,IF($M$2=4,TRUNC(MEDIAN(L30:O30)*1000)/1000,"???")))</f>
        <v>4.8</v>
      </c>
      <c r="Q30" s="208"/>
      <c r="R30" s="27">
        <f>K30+P30-Q30</f>
        <v>6.15</v>
      </c>
      <c r="S30" s="35">
        <f t="shared" si="10"/>
        <v>13.850000000000001</v>
      </c>
      <c r="T30" s="25">
        <f>RANK(R30,$R$28:$R$43)</f>
        <v>15</v>
      </c>
      <c r="U30" s="36">
        <f>RANK(S30,$S$28:$S$43)</f>
        <v>15</v>
      </c>
      <c r="W30" s="47">
        <f>F30</f>
        <v>0</v>
      </c>
      <c r="X30" s="42">
        <f>K30</f>
        <v>1.35</v>
      </c>
      <c r="Y30" s="42">
        <f t="shared" si="11"/>
        <v>4.8</v>
      </c>
      <c r="Z30" s="42">
        <f t="shared" si="11"/>
        <v>0</v>
      </c>
      <c r="AA30" s="42">
        <f t="shared" si="11"/>
        <v>6.15</v>
      </c>
      <c r="AB30" s="42">
        <f t="shared" si="11"/>
        <v>13.850000000000001</v>
      </c>
    </row>
    <row r="31" spans="1:28" ht="24.9" customHeight="1" x14ac:dyDescent="0.25">
      <c r="A31" s="44">
        <f>Seznam!B131</f>
        <v>4</v>
      </c>
      <c r="B31" s="2" t="str">
        <f>Seznam!C131</f>
        <v>Nela Pomahačová</v>
      </c>
      <c r="C31" s="9">
        <f>Seznam!D131</f>
        <v>2004</v>
      </c>
      <c r="D31" s="45" t="str">
        <f>Seznam!E131</f>
        <v>Žižkov I. Elite</v>
      </c>
      <c r="E31" s="45" t="str">
        <f>Seznam!F131</f>
        <v>CZE</v>
      </c>
      <c r="F31" s="9"/>
      <c r="G31" s="203">
        <v>2.5</v>
      </c>
      <c r="H31" s="204">
        <v>3.7</v>
      </c>
      <c r="I31" s="205">
        <v>2.7</v>
      </c>
      <c r="J31" s="205">
        <v>3.8</v>
      </c>
      <c r="K31" s="34">
        <f>IF($L$2=2,TRUNC(SUM(G31:J31)/2*1000)/1000,IF($L$2=3,TRUNC(SUM(G31:J31)/3*1000)/1000,IF($L$2=4,TRUNC(MEDIAN(G31:J31)*1000)/1000,"???")))</f>
        <v>3.2</v>
      </c>
      <c r="L31" s="206">
        <v>6.6</v>
      </c>
      <c r="M31" s="207">
        <v>6</v>
      </c>
      <c r="N31" s="205">
        <v>5.3</v>
      </c>
      <c r="O31" s="205">
        <v>7.4</v>
      </c>
      <c r="P31" s="34">
        <f>IF($M$2=2,TRUNC(SUM(L31:M31)/2*1000)/1000,IF($M$2=3,TRUNC(SUM(L31:N31)/3*1000)/1000,IF($M$2=4,TRUNC(MEDIAN(L31:O31)*1000)/1000,"???")))</f>
        <v>6.3</v>
      </c>
      <c r="Q31" s="208"/>
      <c r="R31" s="27">
        <f>K31+P31-Q31</f>
        <v>9.5</v>
      </c>
      <c r="S31" s="35">
        <f t="shared" si="10"/>
        <v>19.350000000000001</v>
      </c>
      <c r="T31" s="25">
        <f>RANK(R31,$R$28:$R$43)</f>
        <v>3</v>
      </c>
      <c r="U31" s="36">
        <f>RANK(S31,$S$28:$S$43)</f>
        <v>3</v>
      </c>
      <c r="W31" s="47">
        <f>F31</f>
        <v>0</v>
      </c>
      <c r="X31" s="42">
        <f>K31</f>
        <v>3.2</v>
      </c>
      <c r="Y31" s="42">
        <f t="shared" si="11"/>
        <v>6.3</v>
      </c>
      <c r="Z31" s="42">
        <f t="shared" si="11"/>
        <v>0</v>
      </c>
      <c r="AA31" s="42">
        <f t="shared" si="11"/>
        <v>9.5</v>
      </c>
      <c r="AB31" s="42">
        <f t="shared" si="11"/>
        <v>19.350000000000001</v>
      </c>
    </row>
    <row r="32" spans="1:28" ht="24.9" customHeight="1" x14ac:dyDescent="0.25">
      <c r="A32" s="44">
        <f>Seznam!B132</f>
        <v>5</v>
      </c>
      <c r="B32" s="2" t="str">
        <f>Seznam!C132</f>
        <v>Sofie Ocelíková</v>
      </c>
      <c r="C32" s="9">
        <f>Seznam!D132</f>
        <v>2004</v>
      </c>
      <c r="D32" s="45" t="str">
        <f>Seznam!E132</f>
        <v>TJ Sokol Hodkovičky</v>
      </c>
      <c r="E32" s="45" t="str">
        <f>Seznam!F132</f>
        <v>CZE</v>
      </c>
      <c r="F32" s="9"/>
      <c r="G32" s="203">
        <v>3.1</v>
      </c>
      <c r="H32" s="204">
        <v>2.1</v>
      </c>
      <c r="I32" s="205">
        <v>3.5</v>
      </c>
      <c r="J32" s="205">
        <v>2.9</v>
      </c>
      <c r="K32" s="34">
        <f t="shared" ref="K32:K42" si="12">IF($L$2=2,TRUNC(SUM(G32:J32)/2*1000)/1000,IF($L$2=3,TRUNC(SUM(G32:J32)/3*1000)/1000,IF($L$2=4,TRUNC(MEDIAN(G32:J32)*1000)/1000,"???")))</f>
        <v>3</v>
      </c>
      <c r="L32" s="206">
        <v>5.7</v>
      </c>
      <c r="M32" s="207">
        <v>5.7</v>
      </c>
      <c r="N32" s="205">
        <v>5.2</v>
      </c>
      <c r="O32" s="205">
        <v>6.3</v>
      </c>
      <c r="P32" s="34">
        <f t="shared" ref="P32:P42" si="13">IF($M$2=2,TRUNC(SUM(L32:M32)/2*1000)/1000,IF($M$2=3,TRUNC(SUM(L32:N32)/3*1000)/1000,IF($M$2=4,TRUNC(MEDIAN(L32:O32)*1000)/1000,"???")))</f>
        <v>5.7</v>
      </c>
      <c r="Q32" s="208"/>
      <c r="R32" s="27">
        <f t="shared" ref="R32:R42" si="14">K32+P32-Q32</f>
        <v>8.6999999999999993</v>
      </c>
      <c r="S32" s="35">
        <f t="shared" si="10"/>
        <v>17.549999999999997</v>
      </c>
      <c r="T32" s="25">
        <f t="shared" ref="T32:T42" si="15">RANK(R32,$R$28:$R$43)</f>
        <v>5</v>
      </c>
      <c r="U32" s="36">
        <f t="shared" ref="U32:U42" si="16">RANK(S32,$S$28:$S$43)</f>
        <v>7</v>
      </c>
      <c r="W32" s="47">
        <f t="shared" ref="W32:W42" si="17">F32</f>
        <v>0</v>
      </c>
      <c r="X32" s="42">
        <f t="shared" ref="X32:X42" si="18">K32</f>
        <v>3</v>
      </c>
      <c r="Y32" s="42">
        <f t="shared" ref="Y32:Y42" si="19">P32</f>
        <v>5.7</v>
      </c>
      <c r="Z32" s="42">
        <f t="shared" ref="Z32:Z42" si="20">Q32</f>
        <v>0</v>
      </c>
      <c r="AA32" s="42">
        <f t="shared" ref="AA32:AA42" si="21">R32</f>
        <v>8.6999999999999993</v>
      </c>
      <c r="AB32" s="42">
        <f t="shared" ref="AB32:AB42" si="22">S32</f>
        <v>17.549999999999997</v>
      </c>
    </row>
    <row r="33" spans="1:28" ht="24.9" customHeight="1" x14ac:dyDescent="0.25">
      <c r="A33" s="44">
        <f>Seznam!B133</f>
        <v>6</v>
      </c>
      <c r="B33" s="2" t="str">
        <f>Seznam!C133</f>
        <v>Daniela Dunová</v>
      </c>
      <c r="C33" s="9">
        <f>Seznam!D133</f>
        <v>2004</v>
      </c>
      <c r="D33" s="45" t="str">
        <f>Seznam!E133</f>
        <v>SK GymŠarm Plzeň</v>
      </c>
      <c r="E33" s="45" t="str">
        <f>Seznam!F133</f>
        <v>CZE</v>
      </c>
      <c r="F33" s="9"/>
      <c r="G33" s="203">
        <v>2</v>
      </c>
      <c r="H33" s="204">
        <v>1.5</v>
      </c>
      <c r="I33" s="205">
        <v>2.1</v>
      </c>
      <c r="J33" s="205">
        <v>2.2000000000000002</v>
      </c>
      <c r="K33" s="34">
        <f t="shared" si="12"/>
        <v>2.0499999999999998</v>
      </c>
      <c r="L33" s="206">
        <v>6.3</v>
      </c>
      <c r="M33" s="207">
        <v>5.5</v>
      </c>
      <c r="N33" s="205">
        <v>5.4</v>
      </c>
      <c r="O33" s="205">
        <v>6.9</v>
      </c>
      <c r="P33" s="34">
        <f t="shared" si="13"/>
        <v>5.9</v>
      </c>
      <c r="Q33" s="208"/>
      <c r="R33" s="27">
        <f t="shared" si="14"/>
        <v>7.95</v>
      </c>
      <c r="S33" s="35">
        <f t="shared" si="10"/>
        <v>17.8</v>
      </c>
      <c r="T33" s="25">
        <f t="shared" si="15"/>
        <v>8</v>
      </c>
      <c r="U33" s="36">
        <f t="shared" si="16"/>
        <v>5</v>
      </c>
      <c r="W33" s="47">
        <f t="shared" si="17"/>
        <v>0</v>
      </c>
      <c r="X33" s="42">
        <f t="shared" si="18"/>
        <v>2.0499999999999998</v>
      </c>
      <c r="Y33" s="42">
        <f t="shared" si="19"/>
        <v>5.9</v>
      </c>
      <c r="Z33" s="42">
        <f t="shared" si="20"/>
        <v>0</v>
      </c>
      <c r="AA33" s="42">
        <f t="shared" si="21"/>
        <v>7.95</v>
      </c>
      <c r="AB33" s="42">
        <f t="shared" si="22"/>
        <v>17.8</v>
      </c>
    </row>
    <row r="34" spans="1:28" ht="24.9" customHeight="1" x14ac:dyDescent="0.25">
      <c r="A34" s="44">
        <f>Seznam!B134</f>
        <v>7</v>
      </c>
      <c r="B34" s="2" t="str">
        <f>Seznam!C134</f>
        <v>Agnieszka Molęda</v>
      </c>
      <c r="C34" s="9">
        <f>Seznam!D134</f>
        <v>2005</v>
      </c>
      <c r="D34" s="45" t="str">
        <f>Seznam!E134</f>
        <v>UKS Katowice</v>
      </c>
      <c r="E34" s="45" t="str">
        <f>Seznam!F134</f>
        <v>POL</v>
      </c>
      <c r="F34" s="9"/>
      <c r="G34" s="203">
        <v>1.7</v>
      </c>
      <c r="H34" s="204">
        <v>2.1</v>
      </c>
      <c r="I34" s="205">
        <v>1.7</v>
      </c>
      <c r="J34" s="205">
        <v>2.1</v>
      </c>
      <c r="K34" s="34">
        <f t="shared" si="12"/>
        <v>1.9</v>
      </c>
      <c r="L34" s="206">
        <v>4.5</v>
      </c>
      <c r="M34" s="207">
        <v>4.7</v>
      </c>
      <c r="N34" s="205">
        <v>4.4000000000000004</v>
      </c>
      <c r="O34" s="205">
        <v>6.2</v>
      </c>
      <c r="P34" s="34">
        <f t="shared" si="13"/>
        <v>4.5999999999999996</v>
      </c>
      <c r="Q34" s="208"/>
      <c r="R34" s="27">
        <f t="shared" si="14"/>
        <v>6.5</v>
      </c>
      <c r="S34" s="35">
        <f t="shared" si="10"/>
        <v>15.25</v>
      </c>
      <c r="T34" s="25">
        <f t="shared" si="15"/>
        <v>13</v>
      </c>
      <c r="U34" s="36">
        <f t="shared" si="16"/>
        <v>12</v>
      </c>
      <c r="W34" s="47">
        <f t="shared" si="17"/>
        <v>0</v>
      </c>
      <c r="X34" s="42">
        <f t="shared" si="18"/>
        <v>1.9</v>
      </c>
      <c r="Y34" s="42">
        <f t="shared" si="19"/>
        <v>4.5999999999999996</v>
      </c>
      <c r="Z34" s="42">
        <f t="shared" si="20"/>
        <v>0</v>
      </c>
      <c r="AA34" s="42">
        <f t="shared" si="21"/>
        <v>6.5</v>
      </c>
      <c r="AB34" s="42">
        <f t="shared" si="22"/>
        <v>15.25</v>
      </c>
    </row>
    <row r="35" spans="1:28" ht="24.9" customHeight="1" x14ac:dyDescent="0.25">
      <c r="A35" s="44">
        <f>Seznam!B135</f>
        <v>8</v>
      </c>
      <c r="B35" s="2" t="str">
        <f>Seznam!C135</f>
        <v xml:space="preserve">Tereza Staňková </v>
      </c>
      <c r="C35" s="9">
        <f>Seznam!D135</f>
        <v>2005</v>
      </c>
      <c r="D35" s="45" t="str">
        <f>Seznam!E135</f>
        <v>SK MG Vysočina Jihlava</v>
      </c>
      <c r="E35" s="45" t="str">
        <f>Seznam!F135</f>
        <v>CZE</v>
      </c>
      <c r="F35" s="9"/>
      <c r="G35" s="203">
        <v>3.7</v>
      </c>
      <c r="H35" s="204">
        <v>2.7</v>
      </c>
      <c r="I35" s="205">
        <v>2.7</v>
      </c>
      <c r="J35" s="205">
        <v>4.2</v>
      </c>
      <c r="K35" s="34">
        <f t="shared" si="12"/>
        <v>3.2</v>
      </c>
      <c r="L35" s="206">
        <v>7.1</v>
      </c>
      <c r="M35" s="207">
        <v>7.3</v>
      </c>
      <c r="N35" s="205">
        <v>6.1</v>
      </c>
      <c r="O35" s="205">
        <v>7.9</v>
      </c>
      <c r="P35" s="34">
        <f t="shared" si="13"/>
        <v>7.2</v>
      </c>
      <c r="Q35" s="208"/>
      <c r="R35" s="27">
        <f t="shared" si="14"/>
        <v>10.4</v>
      </c>
      <c r="S35" s="35">
        <f t="shared" si="10"/>
        <v>20.9</v>
      </c>
      <c r="T35" s="25">
        <f t="shared" si="15"/>
        <v>1</v>
      </c>
      <c r="U35" s="36">
        <f t="shared" si="16"/>
        <v>1</v>
      </c>
      <c r="W35" s="47">
        <f t="shared" si="17"/>
        <v>0</v>
      </c>
      <c r="X35" s="42">
        <f t="shared" si="18"/>
        <v>3.2</v>
      </c>
      <c r="Y35" s="42">
        <f t="shared" si="19"/>
        <v>7.2</v>
      </c>
      <c r="Z35" s="42">
        <f t="shared" si="20"/>
        <v>0</v>
      </c>
      <c r="AA35" s="42">
        <f t="shared" si="21"/>
        <v>10.4</v>
      </c>
      <c r="AB35" s="42">
        <f t="shared" si="22"/>
        <v>20.9</v>
      </c>
    </row>
    <row r="36" spans="1:28" ht="24.9" customHeight="1" x14ac:dyDescent="0.25">
      <c r="A36" s="44">
        <f>Seznam!B136</f>
        <v>9</v>
      </c>
      <c r="B36" s="2" t="str">
        <f>Seznam!C136</f>
        <v>Natálie Tichá</v>
      </c>
      <c r="C36" s="9">
        <f>Seznam!D136</f>
        <v>2005</v>
      </c>
      <c r="D36" s="45" t="str">
        <f>Seznam!E136</f>
        <v>GSK Tábor</v>
      </c>
      <c r="E36" s="45" t="str">
        <f>Seznam!F136</f>
        <v>CZE</v>
      </c>
      <c r="F36" s="9"/>
      <c r="G36" s="203">
        <v>1.5</v>
      </c>
      <c r="H36" s="204">
        <v>0.9</v>
      </c>
      <c r="I36" s="205">
        <v>1.6</v>
      </c>
      <c r="J36" s="205">
        <v>2.1</v>
      </c>
      <c r="K36" s="34">
        <f t="shared" si="12"/>
        <v>1.55</v>
      </c>
      <c r="L36" s="206">
        <v>4.4000000000000004</v>
      </c>
      <c r="M36" s="207">
        <v>5</v>
      </c>
      <c r="N36" s="205">
        <v>4.5999999999999996</v>
      </c>
      <c r="O36" s="205">
        <v>6.7</v>
      </c>
      <c r="P36" s="34">
        <f t="shared" si="13"/>
        <v>4.8</v>
      </c>
      <c r="Q36" s="208"/>
      <c r="R36" s="27">
        <f t="shared" si="14"/>
        <v>6.35</v>
      </c>
      <c r="S36" s="35">
        <f t="shared" si="10"/>
        <v>14.95</v>
      </c>
      <c r="T36" s="25">
        <f t="shared" si="15"/>
        <v>14</v>
      </c>
      <c r="U36" s="36">
        <f t="shared" si="16"/>
        <v>14</v>
      </c>
      <c r="W36" s="47">
        <f t="shared" si="17"/>
        <v>0</v>
      </c>
      <c r="X36" s="42">
        <f t="shared" si="18"/>
        <v>1.55</v>
      </c>
      <c r="Y36" s="42">
        <f t="shared" si="19"/>
        <v>4.8</v>
      </c>
      <c r="Z36" s="42">
        <f t="shared" si="20"/>
        <v>0</v>
      </c>
      <c r="AA36" s="42">
        <f t="shared" si="21"/>
        <v>6.35</v>
      </c>
      <c r="AB36" s="42">
        <f t="shared" si="22"/>
        <v>14.95</v>
      </c>
    </row>
    <row r="37" spans="1:28" ht="24.9" customHeight="1" x14ac:dyDescent="0.25">
      <c r="A37" s="44">
        <f>Seznam!B137</f>
        <v>10</v>
      </c>
      <c r="B37" s="2" t="str">
        <f>Seznam!C137</f>
        <v>Linda Houdová</v>
      </c>
      <c r="C37" s="9">
        <f>Seznam!D137</f>
        <v>2004</v>
      </c>
      <c r="D37" s="45" t="str">
        <f>Seznam!E137</f>
        <v>RG Proactive Milevsko</v>
      </c>
      <c r="E37" s="45" t="str">
        <f>Seznam!F137</f>
        <v>CZE</v>
      </c>
      <c r="F37" s="9"/>
      <c r="G37" s="203">
        <v>2.4</v>
      </c>
      <c r="H37" s="204">
        <v>2</v>
      </c>
      <c r="I37" s="205">
        <v>2.2999999999999998</v>
      </c>
      <c r="J37" s="205">
        <v>2.2999999999999998</v>
      </c>
      <c r="K37" s="34">
        <f t="shared" si="12"/>
        <v>2.2999999999999998</v>
      </c>
      <c r="L37" s="206">
        <v>4.9000000000000004</v>
      </c>
      <c r="M37" s="207">
        <v>4.2</v>
      </c>
      <c r="N37" s="205">
        <v>6.1</v>
      </c>
      <c r="O37" s="205">
        <v>6</v>
      </c>
      <c r="P37" s="34">
        <f t="shared" si="13"/>
        <v>5.45</v>
      </c>
      <c r="Q37" s="208"/>
      <c r="R37" s="27">
        <f t="shared" si="14"/>
        <v>7.75</v>
      </c>
      <c r="S37" s="35">
        <f t="shared" si="10"/>
        <v>16.549999999999997</v>
      </c>
      <c r="T37" s="25">
        <f t="shared" si="15"/>
        <v>10</v>
      </c>
      <c r="U37" s="36">
        <f t="shared" si="16"/>
        <v>10</v>
      </c>
      <c r="W37" s="47">
        <f t="shared" si="17"/>
        <v>0</v>
      </c>
      <c r="X37" s="42">
        <f t="shared" si="18"/>
        <v>2.2999999999999998</v>
      </c>
      <c r="Y37" s="42">
        <f t="shared" si="19"/>
        <v>5.45</v>
      </c>
      <c r="Z37" s="42">
        <f t="shared" si="20"/>
        <v>0</v>
      </c>
      <c r="AA37" s="42">
        <f t="shared" si="21"/>
        <v>7.75</v>
      </c>
      <c r="AB37" s="42">
        <f t="shared" si="22"/>
        <v>16.549999999999997</v>
      </c>
    </row>
    <row r="38" spans="1:28" ht="24.9" customHeight="1" x14ac:dyDescent="0.25">
      <c r="A38" s="44">
        <f>Seznam!B138</f>
        <v>11</v>
      </c>
      <c r="B38" s="2" t="str">
        <f>Seznam!C138</f>
        <v>Lucie Bretšnajdrová</v>
      </c>
      <c r="C38" s="9">
        <f>Seznam!D138</f>
        <v>2005</v>
      </c>
      <c r="D38" s="45" t="str">
        <f>Seznam!E138</f>
        <v>TJ Slavoj Plzeň</v>
      </c>
      <c r="E38" s="45" t="str">
        <f>Seznam!F138</f>
        <v>CZE</v>
      </c>
      <c r="F38" s="9"/>
      <c r="G38" s="203">
        <v>2.4</v>
      </c>
      <c r="H38" s="204">
        <v>2.5</v>
      </c>
      <c r="I38" s="205">
        <v>2.2999999999999998</v>
      </c>
      <c r="J38" s="205">
        <v>4</v>
      </c>
      <c r="K38" s="34">
        <f t="shared" si="12"/>
        <v>2.4500000000000002</v>
      </c>
      <c r="L38" s="206">
        <v>6</v>
      </c>
      <c r="M38" s="207">
        <v>6.1</v>
      </c>
      <c r="N38" s="205">
        <v>5.0999999999999996</v>
      </c>
      <c r="O38" s="205">
        <v>7.1</v>
      </c>
      <c r="P38" s="34">
        <f t="shared" si="13"/>
        <v>6.05</v>
      </c>
      <c r="Q38" s="208"/>
      <c r="R38" s="27">
        <f t="shared" si="14"/>
        <v>8.5</v>
      </c>
      <c r="S38" s="35">
        <f t="shared" si="10"/>
        <v>17.649999999999999</v>
      </c>
      <c r="T38" s="25">
        <f t="shared" si="15"/>
        <v>6</v>
      </c>
      <c r="U38" s="36">
        <f t="shared" si="16"/>
        <v>6</v>
      </c>
      <c r="W38" s="47">
        <f t="shared" si="17"/>
        <v>0</v>
      </c>
      <c r="X38" s="42">
        <f t="shared" si="18"/>
        <v>2.4500000000000002</v>
      </c>
      <c r="Y38" s="42">
        <f t="shared" si="19"/>
        <v>6.05</v>
      </c>
      <c r="Z38" s="42">
        <f t="shared" si="20"/>
        <v>0</v>
      </c>
      <c r="AA38" s="42">
        <f t="shared" si="21"/>
        <v>8.5</v>
      </c>
      <c r="AB38" s="42">
        <f t="shared" si="22"/>
        <v>17.649999999999999</v>
      </c>
    </row>
    <row r="39" spans="1:28" ht="24.9" customHeight="1" x14ac:dyDescent="0.25">
      <c r="A39" s="44">
        <f>Seznam!B139</f>
        <v>12</v>
      </c>
      <c r="B39" s="2" t="str">
        <f>Seznam!C139</f>
        <v>Tereza Janoušková</v>
      </c>
      <c r="C39" s="9">
        <f>Seznam!D139</f>
        <v>2005</v>
      </c>
      <c r="D39" s="45" t="str">
        <f>Seznam!E139</f>
        <v>SK MG Mantila Brno</v>
      </c>
      <c r="E39" s="45" t="str">
        <f>Seznam!F139</f>
        <v>CZE</v>
      </c>
      <c r="F39" s="9"/>
      <c r="G39" s="203">
        <v>1.6</v>
      </c>
      <c r="H39" s="204">
        <v>1.6</v>
      </c>
      <c r="I39" s="205">
        <v>1.4</v>
      </c>
      <c r="J39" s="205">
        <v>2.7</v>
      </c>
      <c r="K39" s="34">
        <f t="shared" si="12"/>
        <v>1.6</v>
      </c>
      <c r="L39" s="206">
        <v>6.5</v>
      </c>
      <c r="M39" s="207">
        <v>6</v>
      </c>
      <c r="N39" s="205">
        <v>5.4</v>
      </c>
      <c r="O39" s="205">
        <v>6.4</v>
      </c>
      <c r="P39" s="34">
        <f t="shared" si="13"/>
        <v>6.2</v>
      </c>
      <c r="Q39" s="208"/>
      <c r="R39" s="27">
        <f t="shared" si="14"/>
        <v>7.8000000000000007</v>
      </c>
      <c r="S39" s="35">
        <f t="shared" si="10"/>
        <v>17.05</v>
      </c>
      <c r="T39" s="25">
        <f t="shared" si="15"/>
        <v>9</v>
      </c>
      <c r="U39" s="36">
        <f t="shared" si="16"/>
        <v>8</v>
      </c>
      <c r="W39" s="47">
        <f t="shared" si="17"/>
        <v>0</v>
      </c>
      <c r="X39" s="42">
        <f t="shared" si="18"/>
        <v>1.6</v>
      </c>
      <c r="Y39" s="42">
        <f t="shared" si="19"/>
        <v>6.2</v>
      </c>
      <c r="Z39" s="42">
        <f t="shared" si="20"/>
        <v>0</v>
      </c>
      <c r="AA39" s="42">
        <f t="shared" si="21"/>
        <v>7.8000000000000007</v>
      </c>
      <c r="AB39" s="42">
        <f t="shared" si="22"/>
        <v>17.05</v>
      </c>
    </row>
    <row r="40" spans="1:28" ht="24.9" customHeight="1" x14ac:dyDescent="0.25">
      <c r="A40" s="44">
        <f>Seznam!B140</f>
        <v>13</v>
      </c>
      <c r="B40" s="2" t="str">
        <f>Seznam!C140</f>
        <v>Sara Čorluka</v>
      </c>
      <c r="C40" s="9">
        <f>Seznam!D140</f>
        <v>2004</v>
      </c>
      <c r="D40" s="45" t="str">
        <f>Seznam!E140</f>
        <v>Maksimir Zagreb</v>
      </c>
      <c r="E40" s="45" t="str">
        <f>Seznam!F140</f>
        <v>CRO</v>
      </c>
      <c r="F40" s="9"/>
      <c r="G40" s="203">
        <v>1.7</v>
      </c>
      <c r="H40" s="204">
        <v>3.1</v>
      </c>
      <c r="I40" s="205">
        <v>1.9</v>
      </c>
      <c r="J40" s="205">
        <v>2.4</v>
      </c>
      <c r="K40" s="34">
        <f t="shared" si="12"/>
        <v>2.15</v>
      </c>
      <c r="L40" s="206">
        <v>6.1</v>
      </c>
      <c r="M40" s="207">
        <v>5.9</v>
      </c>
      <c r="N40" s="205">
        <v>4.7</v>
      </c>
      <c r="O40" s="205">
        <v>7</v>
      </c>
      <c r="P40" s="34">
        <f t="shared" si="13"/>
        <v>6</v>
      </c>
      <c r="Q40" s="208"/>
      <c r="R40" s="27">
        <f t="shared" si="14"/>
        <v>8.15</v>
      </c>
      <c r="S40" s="35">
        <f t="shared" si="10"/>
        <v>16.8</v>
      </c>
      <c r="T40" s="25">
        <f t="shared" si="15"/>
        <v>7</v>
      </c>
      <c r="U40" s="36">
        <f t="shared" si="16"/>
        <v>9</v>
      </c>
      <c r="W40" s="47">
        <f t="shared" si="17"/>
        <v>0</v>
      </c>
      <c r="X40" s="42">
        <f t="shared" si="18"/>
        <v>2.15</v>
      </c>
      <c r="Y40" s="42">
        <f t="shared" si="19"/>
        <v>6</v>
      </c>
      <c r="Z40" s="42">
        <f t="shared" si="20"/>
        <v>0</v>
      </c>
      <c r="AA40" s="42">
        <f t="shared" si="21"/>
        <v>8.15</v>
      </c>
      <c r="AB40" s="42">
        <f t="shared" si="22"/>
        <v>16.8</v>
      </c>
    </row>
    <row r="41" spans="1:28" ht="24.9" customHeight="1" x14ac:dyDescent="0.25">
      <c r="A41" s="44">
        <f>Seznam!B141</f>
        <v>14</v>
      </c>
      <c r="B41" s="2" t="str">
        <f>Seznam!C141</f>
        <v>Eva Šiková</v>
      </c>
      <c r="C41" s="9">
        <f>Seznam!D141</f>
        <v>2004</v>
      </c>
      <c r="D41" s="45" t="str">
        <f>Seznam!E141</f>
        <v>GSK Tábor</v>
      </c>
      <c r="E41" s="45" t="str">
        <f>Seznam!F141</f>
        <v>CZE</v>
      </c>
      <c r="F41" s="9"/>
      <c r="G41" s="203">
        <v>1.4</v>
      </c>
      <c r="H41" s="204">
        <v>1.7</v>
      </c>
      <c r="I41" s="205">
        <v>1</v>
      </c>
      <c r="J41" s="205">
        <v>1.7</v>
      </c>
      <c r="K41" s="34">
        <f>IF($L$2=2,TRUNC(SUM(G41:J41)/2*1000)/1000,IF($L$2=3,TRUNC(SUM(G41:J41)/3*1000)/1000,IF($L$2=4,TRUNC(MEDIAN(G41:J41)*1000)/1000,"???")))</f>
        <v>1.55</v>
      </c>
      <c r="L41" s="206">
        <v>5.3</v>
      </c>
      <c r="M41" s="207">
        <v>5.4</v>
      </c>
      <c r="N41" s="205">
        <v>5</v>
      </c>
      <c r="O41" s="205">
        <v>6.8</v>
      </c>
      <c r="P41" s="34">
        <f>IF($M$2=2,TRUNC(SUM(L41:M41)/2*1000)/1000,IF($M$2=3,TRUNC(SUM(L41:N41)/3*1000)/1000,IF($M$2=4,TRUNC(MEDIAN(L41:O41)*1000)/1000,"???")))</f>
        <v>5.35</v>
      </c>
      <c r="Q41" s="208"/>
      <c r="R41" s="27">
        <f>K41+P41-Q41</f>
        <v>6.8999999999999995</v>
      </c>
      <c r="S41" s="35">
        <f t="shared" si="10"/>
        <v>15.149999999999999</v>
      </c>
      <c r="T41" s="25">
        <f>RANK(R41,$R$28:$R$43)</f>
        <v>12</v>
      </c>
      <c r="U41" s="36">
        <f>RANK(S41,$S$28:$S$43)</f>
        <v>13</v>
      </c>
      <c r="W41" s="47">
        <f>F41</f>
        <v>0</v>
      </c>
      <c r="X41" s="42">
        <f>K41</f>
        <v>1.55</v>
      </c>
      <c r="Y41" s="42">
        <f>P41</f>
        <v>5.35</v>
      </c>
      <c r="Z41" s="42">
        <f>Q41</f>
        <v>0</v>
      </c>
      <c r="AA41" s="42">
        <f>R41</f>
        <v>6.8999999999999995</v>
      </c>
      <c r="AB41" s="42">
        <f>S41</f>
        <v>15.149999999999999</v>
      </c>
    </row>
    <row r="42" spans="1:28" ht="24.9" customHeight="1" x14ac:dyDescent="0.25">
      <c r="A42" s="44">
        <f>Seznam!B142</f>
        <v>15</v>
      </c>
      <c r="B42" s="2" t="str">
        <f>Seznam!C142</f>
        <v>Erika Potůčková</v>
      </c>
      <c r="C42" s="9">
        <f>Seznam!D142</f>
        <v>2004</v>
      </c>
      <c r="D42" s="45" t="str">
        <f>Seznam!E142</f>
        <v>SK MG Vysočina Jihlava</v>
      </c>
      <c r="E42" s="45" t="str">
        <f>Seznam!F142</f>
        <v>CZE</v>
      </c>
      <c r="F42" s="9"/>
      <c r="G42" s="203">
        <v>3.8</v>
      </c>
      <c r="H42" s="204">
        <v>3.2</v>
      </c>
      <c r="I42" s="205">
        <v>3.2</v>
      </c>
      <c r="J42" s="205">
        <v>3.6</v>
      </c>
      <c r="K42" s="34">
        <f t="shared" si="12"/>
        <v>3.4</v>
      </c>
      <c r="L42" s="206">
        <v>6.8</v>
      </c>
      <c r="M42" s="207">
        <v>6.4</v>
      </c>
      <c r="N42" s="205">
        <v>6.5</v>
      </c>
      <c r="O42" s="205">
        <v>8</v>
      </c>
      <c r="P42" s="34">
        <f t="shared" si="13"/>
        <v>6.65</v>
      </c>
      <c r="Q42" s="208"/>
      <c r="R42" s="27">
        <f t="shared" si="14"/>
        <v>10.050000000000001</v>
      </c>
      <c r="S42" s="35">
        <f t="shared" si="10"/>
        <v>19.950000000000003</v>
      </c>
      <c r="T42" s="25">
        <f t="shared" si="15"/>
        <v>2</v>
      </c>
      <c r="U42" s="36">
        <f t="shared" si="16"/>
        <v>2</v>
      </c>
      <c r="W42" s="47">
        <f t="shared" si="17"/>
        <v>0</v>
      </c>
      <c r="X42" s="42">
        <f t="shared" si="18"/>
        <v>3.4</v>
      </c>
      <c r="Y42" s="42">
        <f t="shared" si="19"/>
        <v>6.65</v>
      </c>
      <c r="Z42" s="42">
        <f t="shared" si="20"/>
        <v>0</v>
      </c>
      <c r="AA42" s="42">
        <f t="shared" si="21"/>
        <v>10.050000000000001</v>
      </c>
      <c r="AB42" s="42">
        <f t="shared" si="22"/>
        <v>19.950000000000003</v>
      </c>
    </row>
    <row r="43" spans="1:28" ht="24.9" customHeight="1" x14ac:dyDescent="0.25">
      <c r="A43" s="44"/>
      <c r="B43" s="2"/>
      <c r="C43" s="9">
        <f>Seznam!D34</f>
        <v>2008</v>
      </c>
      <c r="D43" s="45" t="str">
        <f>Seznam!E34</f>
        <v>SG Legion Warszawa</v>
      </c>
      <c r="E43" s="45" t="str">
        <f>Seznam!F34</f>
        <v>POL</v>
      </c>
      <c r="F43" s="9"/>
      <c r="G43" s="203">
        <v>0</v>
      </c>
      <c r="H43" s="204"/>
      <c r="I43" s="205">
        <f>IF($L$2&lt;3,"x",0)</f>
        <v>0</v>
      </c>
      <c r="J43" s="205">
        <f>IF($L$2&lt;4,"x",0)</f>
        <v>0</v>
      </c>
      <c r="K43" s="34">
        <f>IF($L$2=2,TRUNC(SUM(G43:J43)/2*1000)/1000,IF($L$2=3,TRUNC(SUM(G43:J43)/3*1000)/1000,IF($L$2=4,TRUNC(MEDIAN(G43:J43)*1000)/1000,"???")))</f>
        <v>0</v>
      </c>
      <c r="L43" s="206">
        <v>0</v>
      </c>
      <c r="M43" s="207"/>
      <c r="N43" s="205">
        <f>IF($M$2&lt;3,"x",0)</f>
        <v>0</v>
      </c>
      <c r="O43" s="205">
        <f>IF($M$2&lt;4,"x",0)</f>
        <v>0</v>
      </c>
      <c r="P43" s="34">
        <f>IF($M$2=2,TRUNC(SUM(L43:M43)/2*1000)/1000,IF($M$2=3,TRUNC(SUM(L43:N43)/3*1000)/1000,IF($M$2=4,TRUNC(MEDIAN(L43:O43)*1000)/1000,"???")))</f>
        <v>0</v>
      </c>
      <c r="Q43" s="208"/>
      <c r="R43" s="27">
        <f>K43+P43-Q43</f>
        <v>0</v>
      </c>
      <c r="S43" s="35">
        <f t="shared" si="10"/>
        <v>0</v>
      </c>
      <c r="T43" s="25">
        <f>RANK(R43,$R$28:$R$43)</f>
        <v>16</v>
      </c>
      <c r="U43" s="36">
        <f>RANK(S43,$S$28:$S$43)</f>
        <v>16</v>
      </c>
      <c r="W43" s="47">
        <f>F43</f>
        <v>0</v>
      </c>
      <c r="X43" s="42">
        <f>K43</f>
        <v>0</v>
      </c>
      <c r="Y43" s="42">
        <f>P43</f>
        <v>0</v>
      </c>
      <c r="Z43" s="42">
        <f>Q43</f>
        <v>0</v>
      </c>
      <c r="AA43" s="42">
        <f>R43</f>
        <v>0</v>
      </c>
      <c r="AB43" s="42">
        <f>S43</f>
        <v>0</v>
      </c>
    </row>
  </sheetData>
  <mergeCells count="16">
    <mergeCell ref="T26:T27"/>
    <mergeCell ref="U26:U27"/>
    <mergeCell ref="A26:A27"/>
    <mergeCell ref="B26:B27"/>
    <mergeCell ref="C26:C27"/>
    <mergeCell ref="D26:D27"/>
    <mergeCell ref="E26:E27"/>
    <mergeCell ref="F26:F27"/>
    <mergeCell ref="U7:U8"/>
    <mergeCell ref="F7:F8"/>
    <mergeCell ref="T7:T8"/>
    <mergeCell ref="A7:A8"/>
    <mergeCell ref="B7:B8"/>
    <mergeCell ref="C7:C8"/>
    <mergeCell ref="D7:D8"/>
    <mergeCell ref="E7:E8"/>
  </mergeCells>
  <phoneticPr fontId="12" type="noConversion"/>
  <printOptions horizontalCentered="1"/>
  <pageMargins left="0.39370078740157483" right="0.39370078740157483" top="0.78740157480314965" bottom="0.39370078740157483" header="0" footer="0"/>
  <pageSetup paperSize="9"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27</vt:i4>
      </vt:variant>
      <vt:variant>
        <vt:lpstr>Pojmenované oblasti</vt:lpstr>
      </vt:variant>
      <vt:variant>
        <vt:i4>79</vt:i4>
      </vt:variant>
    </vt:vector>
  </HeadingPairs>
  <TitlesOfParts>
    <vt:vector size="106" baseType="lpstr">
      <vt:lpstr>Seznam</vt:lpstr>
      <vt:lpstr>Z1</vt:lpstr>
      <vt:lpstr>Z2</vt:lpstr>
      <vt:lpstr>Z3A</vt:lpstr>
      <vt:lpstr>Z3B</vt:lpstr>
      <vt:lpstr>Z4</vt:lpstr>
      <vt:lpstr>Z5</vt:lpstr>
      <vt:lpstr>Z6</vt:lpstr>
      <vt:lpstr>Z7</vt:lpstr>
      <vt:lpstr>Z8</vt:lpstr>
      <vt:lpstr>Z9</vt:lpstr>
      <vt:lpstr>V3A</vt:lpstr>
      <vt:lpstr>V3B</vt:lpstr>
      <vt:lpstr>V6+7</vt:lpstr>
      <vt:lpstr>V8</vt:lpstr>
      <vt:lpstr>V9</vt:lpstr>
      <vt:lpstr>Popis</vt:lpstr>
      <vt:lpstr>Jména</vt:lpstr>
      <vt:lpstr>Příjmení</vt:lpstr>
      <vt:lpstr>S1</vt:lpstr>
      <vt:lpstr>S2</vt:lpstr>
      <vt:lpstr>S3A</vt:lpstr>
      <vt:lpstr>S3B</vt:lpstr>
      <vt:lpstr>S4</vt:lpstr>
      <vt:lpstr>S5</vt:lpstr>
      <vt:lpstr>S6+7</vt:lpstr>
      <vt:lpstr>S8+9</vt:lpstr>
      <vt:lpstr>__kat1</vt:lpstr>
      <vt:lpstr>__kat10</vt:lpstr>
      <vt:lpstr>__kat2</vt:lpstr>
      <vt:lpstr>__kat3</vt:lpstr>
      <vt:lpstr>__kat4</vt:lpstr>
      <vt:lpstr>__kat5</vt:lpstr>
      <vt:lpstr>__kat6</vt:lpstr>
      <vt:lpstr>__kat7</vt:lpstr>
      <vt:lpstr>__kat8</vt:lpstr>
      <vt:lpstr>__kat9</vt:lpstr>
      <vt:lpstr>_kat1</vt:lpstr>
      <vt:lpstr>_kat10</vt:lpstr>
      <vt:lpstr>_kat2</vt:lpstr>
      <vt:lpstr>_kat3</vt:lpstr>
      <vt:lpstr>_kat4</vt:lpstr>
      <vt:lpstr>_kat5</vt:lpstr>
      <vt:lpstr>_kat6</vt:lpstr>
      <vt:lpstr>_kat7</vt:lpstr>
      <vt:lpstr>_kat8</vt:lpstr>
      <vt:lpstr>_kat9</vt:lpstr>
      <vt:lpstr>Datum</vt:lpstr>
      <vt:lpstr>Kat10S1</vt:lpstr>
      <vt:lpstr>Kat10S2</vt:lpstr>
      <vt:lpstr>Kat10S3</vt:lpstr>
      <vt:lpstr>Kat10S4</vt:lpstr>
      <vt:lpstr>Kat1S1</vt:lpstr>
      <vt:lpstr>Kat1S2</vt:lpstr>
      <vt:lpstr>Kat1S3</vt:lpstr>
      <vt:lpstr>Kat1S4</vt:lpstr>
      <vt:lpstr>Kat2S1</vt:lpstr>
      <vt:lpstr>Kat2S2</vt:lpstr>
      <vt:lpstr>Kat2S3</vt:lpstr>
      <vt:lpstr>Kat2S4</vt:lpstr>
      <vt:lpstr>Kat3S1</vt:lpstr>
      <vt:lpstr>Kat3S2</vt:lpstr>
      <vt:lpstr>Kat3S3</vt:lpstr>
      <vt:lpstr>Kat3S4</vt:lpstr>
      <vt:lpstr>Kat4S1</vt:lpstr>
      <vt:lpstr>Kat4S2</vt:lpstr>
      <vt:lpstr>Kat4S3</vt:lpstr>
      <vt:lpstr>Kat4S4</vt:lpstr>
      <vt:lpstr>Kat5S1</vt:lpstr>
      <vt:lpstr>Kat5S2</vt:lpstr>
      <vt:lpstr>Kat5S3</vt:lpstr>
      <vt:lpstr>Kat5S4</vt:lpstr>
      <vt:lpstr>Kat5S5</vt:lpstr>
      <vt:lpstr>Kat6S1</vt:lpstr>
      <vt:lpstr>Kat6S2</vt:lpstr>
      <vt:lpstr>Kat6S3</vt:lpstr>
      <vt:lpstr>Kat6S4</vt:lpstr>
      <vt:lpstr>Kat7S1</vt:lpstr>
      <vt:lpstr>Kat7S2</vt:lpstr>
      <vt:lpstr>Kat7S3</vt:lpstr>
      <vt:lpstr>Kat7S4</vt:lpstr>
      <vt:lpstr>Kat8S1</vt:lpstr>
      <vt:lpstr>Kat8S2</vt:lpstr>
      <vt:lpstr>Kat8S3</vt:lpstr>
      <vt:lpstr>Kat8S4</vt:lpstr>
      <vt:lpstr>Kat9S1</vt:lpstr>
      <vt:lpstr>Kat9S2</vt:lpstr>
      <vt:lpstr>Kat9S3</vt:lpstr>
      <vt:lpstr>Kat9S4</vt:lpstr>
      <vt:lpstr>KatS1</vt:lpstr>
      <vt:lpstr>Místo</vt:lpstr>
      <vt:lpstr>Název</vt:lpstr>
      <vt:lpstr>V3A!Oblast_tisku</vt:lpstr>
      <vt:lpstr>V3B!Oblast_tisku</vt:lpstr>
      <vt:lpstr>'V6+7'!Oblast_tisku</vt:lpstr>
      <vt:lpstr>'V8'!Oblast_tisku</vt:lpstr>
      <vt:lpstr>'V9'!Oblast_tisku</vt:lpstr>
      <vt:lpstr>PocetKat1</vt:lpstr>
      <vt:lpstr>PocetKat2</vt:lpstr>
      <vt:lpstr>PocetKat3</vt:lpstr>
      <vt:lpstr>PocetKat4</vt:lpstr>
      <vt:lpstr>PocetKat5</vt:lpstr>
      <vt:lpstr>PocetKat6</vt:lpstr>
      <vt:lpstr>PocetKat7</vt:lpstr>
      <vt:lpstr>PocetKat8</vt:lpstr>
      <vt:lpstr>PocetKat9</vt:lpstr>
    </vt:vector>
  </TitlesOfParts>
  <Company>ZVVZ a.s.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Václav Koryta</dc:creator>
  <cp:lastModifiedBy>GSK</cp:lastModifiedBy>
  <cp:revision/>
  <dcterms:created xsi:type="dcterms:W3CDTF">2001-03-21T14:10:12Z</dcterms:created>
  <dcterms:modified xsi:type="dcterms:W3CDTF">2016-03-13T10:37:27Z</dcterms:modified>
</cp:coreProperties>
</file>